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11"/>
  <workbookPr defaultThemeVersion="166925"/>
  <xr:revisionPtr revIDLastSave="0" documentId="8_{61F2A509-54D2-44F4-A56C-AAF2E5A1BAC9}" xr6:coauthVersionLast="47" xr6:coauthVersionMax="47" xr10:uidLastSave="{00000000-0000-0000-0000-000000000000}"/>
  <bookViews>
    <workbookView xWindow="240" yWindow="105" windowWidth="14805" windowHeight="8010" xr2:uid="{00000000-000D-0000-FFFF-FFFF00000000}"/>
  </bookViews>
  <sheets>
    <sheet name="Mapping" sheetId="1" r:id="rId1"/>
    <sheet name="Statistics" sheetId="3" r:id="rId2"/>
    <sheet name="Definitions" sheetId="2" r:id="rId3"/>
  </sheets>
  <definedNames>
    <definedName name="_xlnm._FilterDatabase" localSheetId="0" hidden="1">Mapping!$B$5:$L$5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3" l="1"/>
  <c r="B16" i="3"/>
  <c r="B17" i="3"/>
  <c r="B1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24" i="3"/>
  <c r="B12" i="3"/>
  <c r="C11" i="3"/>
  <c r="B70" i="3"/>
  <c r="C63" i="3" s="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B18" i="3" l="1"/>
  <c r="C17" i="3"/>
  <c r="C16" i="3"/>
  <c r="C15" i="3"/>
  <c r="C69" i="3"/>
  <c r="C36" i="3"/>
  <c r="C29" i="3"/>
  <c r="C38" i="3"/>
  <c r="C25" i="3"/>
  <c r="C26" i="3"/>
  <c r="C27" i="3"/>
  <c r="C28" i="3"/>
  <c r="C30" i="3"/>
  <c r="C31" i="3"/>
  <c r="C32" i="3"/>
  <c r="C33" i="3"/>
  <c r="C34" i="3"/>
  <c r="C35" i="3"/>
  <c r="C37" i="3"/>
  <c r="C39" i="3"/>
  <c r="C40" i="3"/>
  <c r="C41" i="3"/>
  <c r="C42" i="3"/>
  <c r="C43" i="3"/>
  <c r="C44" i="3"/>
  <c r="C45" i="3"/>
  <c r="C46" i="3"/>
  <c r="C47" i="3"/>
  <c r="C48" i="3"/>
  <c r="C49" i="3"/>
  <c r="C50" i="3"/>
  <c r="C51" i="3"/>
  <c r="C52" i="3"/>
  <c r="C53" i="3"/>
  <c r="C54" i="3"/>
  <c r="C55" i="3"/>
  <c r="C56" i="3"/>
  <c r="C57" i="3"/>
  <c r="C58" i="3"/>
  <c r="C59" i="3"/>
  <c r="C60" i="3"/>
  <c r="C61" i="3"/>
  <c r="C62" i="3"/>
  <c r="C64" i="3"/>
  <c r="C65" i="3"/>
  <c r="C66" i="3"/>
  <c r="C67" i="3"/>
  <c r="C68" i="3"/>
  <c r="C24" i="3"/>
  <c r="C70" i="3" s="1"/>
  <c r="C3" i="3"/>
  <c r="C4" i="3"/>
  <c r="C5" i="3"/>
  <c r="C6" i="3"/>
  <c r="C7" i="3"/>
  <c r="C8" i="3"/>
  <c r="C9" i="3"/>
  <c r="C10" i="3"/>
  <c r="C2" i="3"/>
  <c r="C12" i="3" s="1"/>
  <c r="C18" i="3" l="1"/>
  <c r="C14" i="3"/>
</calcChain>
</file>

<file path=xl/sharedStrings.xml><?xml version="1.0" encoding="utf-8"?>
<sst xmlns="http://schemas.openxmlformats.org/spreadsheetml/2006/main" count="2128" uniqueCount="518">
  <si>
    <t>Mapping exchange programs - Swedish Universities</t>
  </si>
  <si>
    <t>Last updated  230117</t>
  </si>
  <si>
    <t>Swedish University</t>
  </si>
  <si>
    <t>Exchange type</t>
  </si>
  <si>
    <t>American University</t>
  </si>
  <si>
    <t>State</t>
  </si>
  <si>
    <t>Year of initiation</t>
  </si>
  <si>
    <t>Agreement level</t>
  </si>
  <si>
    <t>Financing of outgoing exchange</t>
  </si>
  <si>
    <t>Balance in exchange</t>
  </si>
  <si>
    <t>Surrounding offers</t>
  </si>
  <si>
    <t>Marketing strategy</t>
  </si>
  <si>
    <t>Ambassadors</t>
  </si>
  <si>
    <t>History</t>
  </si>
  <si>
    <t>Chalmers University of Technology</t>
  </si>
  <si>
    <t>Summer school</t>
  </si>
  <si>
    <t>UC Berkeley</t>
  </si>
  <si>
    <t>California</t>
  </si>
  <si>
    <t>Program</t>
  </si>
  <si>
    <t>Industriell ekonomi betalar studieavgift på Berkeley</t>
  </si>
  <si>
    <t>Nej</t>
  </si>
  <si>
    <t>Marknadsförs mot Chalmerister</t>
  </si>
  <si>
    <t xml:space="preserve">The exchange started in 1987 as a cooperation between Industrial Engineering and Management at Chalmers University of Technology, Gothenburg, and University of California, Berkeley. Hans Björnsson, emeritus in Systems management at Chalmers as well as former professor at UC Berkeley and Stanford, was central in shaping and developing the exchange. Originally the exchange consisted of two obligatory Chalmers courses at UC Berkeley, customized for students at IE&amp;M. From 1996 one of the two courses was taken at Stanford. They were meant to complement the IE&amp;M program and the students read the same courses. </t>
  </si>
  <si>
    <t>TM lång</t>
  </si>
  <si>
    <t>CALIFORNIA POLYTECHNIC STATE UNIVERSITY</t>
  </si>
  <si>
    <t>Krav på balans under avtalsperioden</t>
  </si>
  <si>
    <t xml:space="preserve">Har spontant marknadsförts digitalt. </t>
  </si>
  <si>
    <t xml:space="preserve">Upprättades av Lennart Josefsson, professor på tillämpad Mekanik tack vara personliga kontakter. </t>
  </si>
  <si>
    <t>UNIVERSITY OF MINNESOTA</t>
  </si>
  <si>
    <t>Minnesota</t>
  </si>
  <si>
    <t>Universitetsövergripande</t>
  </si>
  <si>
    <t>Vet ej</t>
  </si>
  <si>
    <t>THE STATE UNIVERSITY OF NEW YORK AT BUFFALO</t>
  </si>
  <si>
    <t>New York</t>
  </si>
  <si>
    <t>Har haft aktiv ambassadör inom elektroområdet som marknadsfört utbytet varje år.</t>
  </si>
  <si>
    <t>SUNY Maritime College</t>
  </si>
  <si>
    <t>Inte än, inrättades i är.</t>
  </si>
  <si>
    <t>Etablerades genom kontakter/samarbete på institutionsnivå.</t>
  </si>
  <si>
    <t>UNIVERSITY OF SOUTH CAROLINA</t>
  </si>
  <si>
    <t>South Carolina</t>
  </si>
  <si>
    <t>Sommarjobb på Volvo i båda riktningarna</t>
  </si>
  <si>
    <t xml:space="preserve">Ja, i Hanif Chaudhry </t>
  </si>
  <si>
    <t xml:space="preserve">Upprättades 2019 genom personliga kontakter mellan Dean of Internationaisation, Hanif Chaudhry och Gustavo Perrusquía. Inkluderar även Capstone samarbete (se nedan). Initierades i dialog med Volvo. Har dessvärre inte kommit igång riktigt pga pandemin. </t>
  </si>
  <si>
    <t>UNIVERSITY OF WASHINGTON</t>
  </si>
  <si>
    <t>Washington</t>
  </si>
  <si>
    <t>Virituellt utbyte</t>
  </si>
  <si>
    <t>Projekt med studenter på vardera lärosäte tillsammans med Volvo Cars.</t>
  </si>
  <si>
    <t>Initierades av styrkeområde transport.</t>
  </si>
  <si>
    <t>Pennsylvania State University</t>
  </si>
  <si>
    <t>Pennsylvania</t>
  </si>
  <si>
    <t>Projekt med studenter på vardera lärosäte tillsammans med Volvo Group.</t>
  </si>
  <si>
    <t>Initierades av South Carolina/Hanif Chaudhry i dialog med Gustavo Perrusquía, Volvo Cars och Mikael Enelund från Maskinteknik.</t>
  </si>
  <si>
    <t>University of Gothenburg</t>
  </si>
  <si>
    <t>Kort mobilitet</t>
  </si>
  <si>
    <t>University of Delaware</t>
  </si>
  <si>
    <t>Delaware</t>
  </si>
  <si>
    <t>Institution</t>
  </si>
  <si>
    <t>Reguljärt</t>
  </si>
  <si>
    <t>Obalans</t>
  </si>
  <si>
    <t>Inga specifika just nu</t>
  </si>
  <si>
    <t>Studentportal, informationsträffar</t>
  </si>
  <si>
    <t>Institutionsspecifika</t>
  </si>
  <si>
    <t>Fysioterapi</t>
  </si>
  <si>
    <t>University of North Florida</t>
  </si>
  <si>
    <t>Florida</t>
  </si>
  <si>
    <t>Jämnt</t>
  </si>
  <si>
    <t>Koordinatorn är ute i 
aug/sept i klasserna, berättar om möjligheterna och sedan åker de på VT</t>
  </si>
  <si>
    <t xml:space="preserve">Specialistsjuksköterskestudenterna med inriktning 
anestesi läser ett ettårigt program. </t>
  </si>
  <si>
    <t>Winona State University</t>
  </si>
  <si>
    <t>Sjuksköterskeprogrammet, obalans pga icke-valbara kurser</t>
  </si>
  <si>
    <t>TM kort</t>
  </si>
  <si>
    <t>University of Iowa</t>
  </si>
  <si>
    <t>Iowa</t>
  </si>
  <si>
    <t xml:space="preserve">Läkarprogrammet, kontakter och avtal finns men är 
dessvärre i dagsläget utanför programmet eftersom läkarprogrammet inte har valbara kurser. Kan ändras. Studenter kommer för att göra kliniska rotationer (ej kurs). </t>
  </si>
  <si>
    <t>Johns Hopkins University</t>
  </si>
  <si>
    <t>Maryland</t>
  </si>
  <si>
    <t>Läkarprogrammet, kontakter och avtal finns men är 
dessvärre i dagsläget utanför programmet eftersom läkarprogrammet inte har valbara kurser. Kan ändras då ett nytt läkarprogram precis införts med förhoppningsvis valbara kurser.</t>
  </si>
  <si>
    <t>Texas Christian University</t>
  </si>
  <si>
    <t>Texas</t>
  </si>
  <si>
    <t>Lärarprogrammet</t>
  </si>
  <si>
    <t>California State University, Sacramento</t>
  </si>
  <si>
    <t>Garanterad bostad</t>
  </si>
  <si>
    <t>Studentportal, drop-in, fakultetsbesök, partnervård</t>
  </si>
  <si>
    <t>Utbytesambassadörsgrupp</t>
  </si>
  <si>
    <t>Samarbetet mellan GU och CSUS påbörjades 1992, välfungerande</t>
  </si>
  <si>
    <t>DC</t>
  </si>
  <si>
    <t>Lång historik skapat via International Centre och välfungerande sedan 2008, dock har flera personliga kontakter slutat</t>
  </si>
  <si>
    <t>Northeastern University Boston</t>
  </si>
  <si>
    <t>Massachusetts</t>
  </si>
  <si>
    <t>Nytt avtal</t>
  </si>
  <si>
    <t>Upprättat efter en Nordamerikapilot, sedan cementerat under en delegationsresa till USA:s östkust.</t>
  </si>
  <si>
    <t>University at Albany</t>
  </si>
  <si>
    <t>GU alumn arbetar där, studentportal, drop-in, fakultetsbesök, partnervård</t>
  </si>
  <si>
    <t>Har varit ett populärt lärosäte länge, men obalans pga för få studenter från Albany. Den nuvarande koordinatorn är GU alumn så arbetar på att skapa en närmare relation</t>
  </si>
  <si>
    <t>School of Visual Arts</t>
  </si>
  <si>
    <t>Vår konstnärliga fakultet har specifika behörighetskrav. 
Det är större söktryck från utresande (t.ex. 6 utresande 2021/22) än inresande, men avtalen har tacksamt förnyats av partnern.</t>
  </si>
  <si>
    <t>University of North Carolina at Chapel Hill</t>
  </si>
  <si>
    <t>North Carolina</t>
  </si>
  <si>
    <t>Deltog på GU:s sommarskola 22, studentportal, drop-in, fakultetsbesök, partnervård</t>
  </si>
  <si>
    <t>Finns även ett Double Degree. Upprättat efter en Nordamerikapilot, sedan cementerat under en delegationsresa till USA:s östkust.</t>
  </si>
  <si>
    <t>University of North Carolina at Wilmington</t>
  </si>
  <si>
    <t xml:space="preserve">Ett första MoU mellan GU och UNCW signerades redan 
1995. Det förnyades sedan år 2008 och sedan dess har studentutbytet varit aktivt i båda riktningar. </t>
  </si>
  <si>
    <t>SKEMA Business School (Raleigh Campus)</t>
  </si>
  <si>
    <t>Fakultet</t>
  </si>
  <si>
    <t>Business, Economics. 1 utresande 2022/23</t>
  </si>
  <si>
    <t>Shippensburg University</t>
  </si>
  <si>
    <t>Avtal pga historieprofessor som var på GU, har sedan haft gästföreläsare från GU. Svårt att locka GU studenter till mindre städer i USA</t>
  </si>
  <si>
    <t>The University of the Arts</t>
  </si>
  <si>
    <t>Vår konstnärliga fakultet har specifika behörighetskrav. 
Det är större söktryck på utresande än inresande, men avtalen har tacksamt förnyats av partnern.</t>
  </si>
  <si>
    <t>Besök från Penn State lite 
då och då som pratar med utresande studenter</t>
  </si>
  <si>
    <t>Juridik, en inresande 2021/22, två utresande 2022/23</t>
  </si>
  <si>
    <t>Rhode Island School of Design</t>
  </si>
  <si>
    <t>Rhode Island</t>
  </si>
  <si>
    <t>University of South Carolina</t>
  </si>
  <si>
    <t>Upprättat efter en Nordamerikapilot, sedan cementerat under en delegationsresa till USA:s östkust. Besökte GU första gången 2016/17.</t>
  </si>
  <si>
    <t>Darla Moore Business School (University of South Carolina)</t>
  </si>
  <si>
    <t>Business, Economics. 2 utresande 2022/23. Upprättat efter en Nordamerikapilot, sedan cementerat under en delegationsresa till USA:s östkust.</t>
  </si>
  <si>
    <t>University of Wisconsin Green Bay</t>
  </si>
  <si>
    <t>Wisconsin</t>
  </si>
  <si>
    <t>Endast för socialt arbete</t>
  </si>
  <si>
    <t>Jönköping University</t>
  </si>
  <si>
    <t>Northern Arizona University</t>
  </si>
  <si>
    <t>Arizona</t>
  </si>
  <si>
    <t>Reguljärt 1-1</t>
  </si>
  <si>
    <t>Studentmässor vid partneruniversitet</t>
  </si>
  <si>
    <t>University of Arkansas</t>
  </si>
  <si>
    <t>Arkansas</t>
  </si>
  <si>
    <t>California State University</t>
  </si>
  <si>
    <t>University of California, Davis - Graduate School of Management</t>
  </si>
  <si>
    <t>Florida State university</t>
  </si>
  <si>
    <t>University of Central Florida</t>
  </si>
  <si>
    <t>Georgia State University</t>
  </si>
  <si>
    <t>Georgia</t>
  </si>
  <si>
    <t>North Park University</t>
  </si>
  <si>
    <t>Illinois</t>
  </si>
  <si>
    <t>Southern Illinois University</t>
  </si>
  <si>
    <t>Wichita State University</t>
  </si>
  <si>
    <t>Kansas</t>
  </si>
  <si>
    <t>Loyola University</t>
  </si>
  <si>
    <t>Emmanuel College</t>
  </si>
  <si>
    <t>University of Michigan Dearborn</t>
  </si>
  <si>
    <t>Michigan</t>
  </si>
  <si>
    <t>St-Louis University</t>
  </si>
  <si>
    <t>Missouri</t>
  </si>
  <si>
    <t>Montana State University</t>
  </si>
  <si>
    <t>Montana</t>
  </si>
  <si>
    <t>New Jersey Institute of Technology</t>
  </si>
  <si>
    <t>New Jersey</t>
  </si>
  <si>
    <t>University of New Mexico, Albuquerque</t>
  </si>
  <si>
    <t>New Mexico</t>
  </si>
  <si>
    <t>Clarkson University</t>
  </si>
  <si>
    <t>North Carolina Agricultural and Technical State University</t>
  </si>
  <si>
    <t>The University of North Carolina at Chapel Hill</t>
  </si>
  <si>
    <t>University of North Carolina Wilmington</t>
  </si>
  <si>
    <t>University of Oklahoma</t>
  </si>
  <si>
    <t>Oklahoma</t>
  </si>
  <si>
    <t xml:space="preserve">Winthrop University </t>
  </si>
  <si>
    <t>South Dakota State University</t>
  </si>
  <si>
    <t>South Dakota</t>
  </si>
  <si>
    <t>Texas A&amp;M University</t>
  </si>
  <si>
    <t>Southern Utah University</t>
  </si>
  <si>
    <t>Utah</t>
  </si>
  <si>
    <t>University of Wisconsin at Milwaukee</t>
  </si>
  <si>
    <t>University of Wisconsin at Whitewater</t>
  </si>
  <si>
    <t>University of Wisconsin Platteville</t>
  </si>
  <si>
    <t>Övergripande svar JU: Försöker alltid hålla balansen och sticker det ut åt något håll försöker detta lösas så snart det går genom att minska eller höga antalet erbjudna platser</t>
  </si>
  <si>
    <t>Övergripande svar: Oftast har dessa avtal gått via akademiska kontakter, ibland via träffar på NAFSA eller besök på intressanta lärosäten i USA.</t>
  </si>
  <si>
    <t>Linköping University</t>
  </si>
  <si>
    <t>Double/Joint degree</t>
  </si>
  <si>
    <t>DePaul University</t>
  </si>
  <si>
    <t>Ja</t>
  </si>
  <si>
    <t>Ingår i "Atlantis-programmet", samarbete mellan två amerikanska lärosäten samt ECE Lyon i Frankrike samt LiU. Studenter får en examen från LiU och en från det amerikanska lärosätet. Varje lärosäte har en "Atlantis-direktör". Körs nu sedan 10+ år utan särskilda medel för stipendier osv. Företagsekonomi och IT är ämnesområdena. Skapades runt 2005.</t>
  </si>
  <si>
    <t>Western Illinois University</t>
  </si>
  <si>
    <t>Atlantis, som ovan</t>
  </si>
  <si>
    <t>Rutgers University</t>
  </si>
  <si>
    <t>Initierat av prof inom Tema Barn och mobiliteten är inom detta ämnesområde för lärar- och doktorander.</t>
  </si>
  <si>
    <t>Praktik</t>
  </si>
  <si>
    <t>Bellarmine University</t>
  </si>
  <si>
    <t>Kentucky</t>
  </si>
  <si>
    <t>Western Kentucky University</t>
  </si>
  <si>
    <t>SA utresande</t>
  </si>
  <si>
    <t>Stanford University</t>
  </si>
  <si>
    <t>2008?</t>
  </si>
  <si>
    <t>Plats köps av tekniska fakulteten.</t>
  </si>
  <si>
    <t>Indiana University Bloomington</t>
  </si>
  <si>
    <t>indiana</t>
  </si>
  <si>
    <t>Vädigt strikt balans, en IN en UT</t>
  </si>
  <si>
    <t>Akademisk koppling inom kog vet?</t>
  </si>
  <si>
    <t>Murray State University</t>
  </si>
  <si>
    <t>,</t>
  </si>
  <si>
    <t>Salisbury University</t>
  </si>
  <si>
    <t>University of Massachusetts (Amherst)</t>
  </si>
  <si>
    <t>Obalans så ingen utgående mobilet möjlig</t>
  </si>
  <si>
    <t xml:space="preserve">Äldre avtal som inte har något slutdatum. Ingen aktivitet under flera år. </t>
  </si>
  <si>
    <t>University of Minnesota</t>
  </si>
  <si>
    <t xml:space="preserve">Lärare i företagsekonomi besökte NJIT under 2012. Avtal skrevs som ett resultat av besöket. </t>
  </si>
  <si>
    <t>University of New Mexico</t>
  </si>
  <si>
    <t>Western Carolina University</t>
  </si>
  <si>
    <t>North Dakota State University</t>
  </si>
  <si>
    <t>North Dakota</t>
  </si>
  <si>
    <t>Case Western Reserve University</t>
  </si>
  <si>
    <t>Ohio</t>
  </si>
  <si>
    <t>Skapat via akademiska kontakter inom kognitionsvetenskap</t>
  </si>
  <si>
    <t>Willamette University</t>
  </si>
  <si>
    <t>Oregon</t>
  </si>
  <si>
    <t>Medlemmar i nätverket ETEN där LiU (lärarutb) också är medlemmar.</t>
  </si>
  <si>
    <t>Washington State University</t>
  </si>
  <si>
    <t>Stipendier från STINT, Erasmus</t>
  </si>
  <si>
    <t>Första kontakt tog UWS med LiU under konferensen NAFSA. Samarbetet har sedan utvecklats och lärosätena har fått medel via STINT och Erasmus ICM (International Credit Mobility). Representant från UWS har besökt LiU vid flera tillfällen.</t>
  </si>
  <si>
    <t>West Virginia University</t>
  </si>
  <si>
    <t>West Virgina</t>
  </si>
  <si>
    <t>Äldre avtal utan slutdatum</t>
  </si>
  <si>
    <t>Luleå University of Technology</t>
  </si>
  <si>
    <t>California State Fullerton</t>
  </si>
  <si>
    <t>mandatory insurance ska köpas från Fullerton (ca 750USD),  TOEFL test (300USD)</t>
  </si>
  <si>
    <t>balans jätteviktigt</t>
  </si>
  <si>
    <t>nej</t>
  </si>
  <si>
    <t>Popular, så att ingen marknadsföring krävs</t>
  </si>
  <si>
    <t>inga</t>
  </si>
  <si>
    <t>Colorado School of Mines</t>
  </si>
  <si>
    <t>Colorado</t>
  </si>
  <si>
    <t>mandatory insurance ska köpas från Mines (ca 1200USD), Mandatory student fees (1300USD), Dualingo test (50USD)</t>
  </si>
  <si>
    <t>balans viktigt (vi får skicka så många som vi tar emot)</t>
  </si>
  <si>
    <t>Brukar rikta sig bara mot Civil Engineering studenter</t>
  </si>
  <si>
    <t>University of Minnesota Duluth</t>
  </si>
  <si>
    <t>1996?</t>
  </si>
  <si>
    <t>mandatory insurance ska köpas från Duluth (ca 1200USD), Dualingo test (50USD)</t>
  </si>
  <si>
    <t>balans viktigt (dock kommer vi förmodligen inte skicka studenter dit i framtiden)</t>
  </si>
  <si>
    <t>Studenterna brukar inte välja universitetet</t>
  </si>
  <si>
    <t>University of Nebrask at Omaha</t>
  </si>
  <si>
    <t>Nebraska</t>
  </si>
  <si>
    <t>mandatory insurance ska köpas från UNO (ca 200USD)</t>
  </si>
  <si>
    <t>balans viktigt</t>
  </si>
  <si>
    <t>inga extra avgifter</t>
  </si>
  <si>
    <t>balans krävs, dock vi får alltid skicka fler</t>
  </si>
  <si>
    <t>Clarkson har varit ett part länge och marknadsföringen krävs inte då Clarkson erbjuder bra kurser</t>
  </si>
  <si>
    <t>Koordinatorn vid Clarkson</t>
  </si>
  <si>
    <t>Ingen information</t>
  </si>
  <si>
    <t>Western Washington University</t>
  </si>
  <si>
    <t>balans viktigt dock får vi skicka fler än vad vi tar emot</t>
  </si>
  <si>
    <t>bra sökning från LTU studenter, så att ingen marknadsföring krävs</t>
  </si>
  <si>
    <t>Mälardalen University</t>
  </si>
  <si>
    <t xml:space="preserve">Univ of Central Florida </t>
  </si>
  <si>
    <t>Ali Gordon, Ali.Gordon@ucf.edu</t>
  </si>
  <si>
    <t>Univ of Maryland Baltimore County</t>
  </si>
  <si>
    <t xml:space="preserve">Univ of Wisconsin - Milwaukee        </t>
  </si>
  <si>
    <t>Penn State University</t>
  </si>
  <si>
    <t>Volvo Academic Partner Program</t>
  </si>
  <si>
    <t>ja</t>
  </si>
  <si>
    <t>Sean Brennan, snb10@psu.edu  Michael Casper, mcc4@psu.edu</t>
  </si>
  <si>
    <t xml:space="preserve"> Ett gemensamt projekt med Chalmers, Penn State och företagen Volvo och Renova, för att bygga en sophämtningsrpbot, se https://www.volvogroup.com/se/news-and-media/news/2015/sep/news-150980.html </t>
  </si>
  <si>
    <t>Mid Sweden University</t>
  </si>
  <si>
    <t>Alaska Pacific University</t>
  </si>
  <si>
    <t>Alaska</t>
  </si>
  <si>
    <t>North2North medlem sedan 2004</t>
  </si>
  <si>
    <t xml:space="preserve">Ett begränsat antal Waivers fördelas mellan de svenska lärosätena inom nätverket, inga avgifter utöver medlemsavgiften till Uarctic. </t>
  </si>
  <si>
    <t>Inga utbyten än</t>
  </si>
  <si>
    <t>Möjlighet till tuition waiver och stipendium, alt. Endast waiver</t>
  </si>
  <si>
    <t>North2North programmet som helhet marknadsförs genom egna informationssatsningar om utbytesmöjligheter. (webinarier, föreläsningar, webb och sociala medier)</t>
  </si>
  <si>
    <t>University of Alaska Anchorage</t>
  </si>
  <si>
    <t>North2North medlem sedan 2005</t>
  </si>
  <si>
    <t>4 UT/0 IN</t>
  </si>
  <si>
    <t>University of Alaska Fairbanks</t>
  </si>
  <si>
    <t>North2North medlem sedan 2006</t>
  </si>
  <si>
    <t>2 UT/0 IN</t>
  </si>
  <si>
    <t>Coe College</t>
  </si>
  <si>
    <t>1-1 utbyte eftersträvas, inga avgifter</t>
  </si>
  <si>
    <t>40 UT/33 IN</t>
  </si>
  <si>
    <t>Möjlighet att söka stipendium från studentkåren</t>
  </si>
  <si>
    <t>Marknadsförs genom egna informationssatsningar om utbytesmöjligheter.</t>
  </si>
  <si>
    <t>University of New England</t>
  </si>
  <si>
    <t>Maine</t>
  </si>
  <si>
    <t>North2North medlem sedan 2007</t>
  </si>
  <si>
    <t>University of Southern Maine</t>
  </si>
  <si>
    <t>North2North medlem sedan 2008</t>
  </si>
  <si>
    <t>Austin Peay State University</t>
  </si>
  <si>
    <t>Tennessee</t>
  </si>
  <si>
    <t>51 UT/44 IN</t>
  </si>
  <si>
    <t>En hel del lärarutbyten genom åren. De besökte oss senast 2018. Marknadsförs genom egna informationssatsningar.</t>
  </si>
  <si>
    <t>Har funnits en ambassadör, men hon gick i pension från Austin Peay för ett antal år sedan. Avtalet har ändå fortlöpt väl sedan dess.</t>
  </si>
  <si>
    <t>Avtalet upprättades på inititav av ambassdören som är svenska och har bott i Sundsvall. En hel del lärarutbyten under årens lopp. De besökte oss senast juni 2018.</t>
  </si>
  <si>
    <t>University of Washington</t>
  </si>
  <si>
    <t>North2North medlem sedan 2009</t>
  </si>
  <si>
    <t>Uppsala University</t>
  </si>
  <si>
    <t>Augustana College (Illinois)</t>
  </si>
  <si>
    <t>2012/13</t>
  </si>
  <si>
    <t>Ingen (troligtvis regljärt 1-1, se mail)</t>
  </si>
  <si>
    <t>Väldigt god</t>
  </si>
  <si>
    <t>Ingen</t>
  </si>
  <si>
    <t>Har tidigare varit på universitetsgemensam nivå, är nu på fakultetsnivå pga låg aktivetsgrad. Aktiviteten var framförallt inom humaniora</t>
  </si>
  <si>
    <t>Butler University</t>
  </si>
  <si>
    <t>Indiana</t>
  </si>
  <si>
    <t>2017/18</t>
  </si>
  <si>
    <t>Ingen känd historik</t>
  </si>
  <si>
    <t>Brandeis University</t>
  </si>
  <si>
    <t>2018/19</t>
  </si>
  <si>
    <t>University of Minnesota, Twin Cities</t>
  </si>
  <si>
    <t>2004/05</t>
  </si>
  <si>
    <t>University of Arizona</t>
  </si>
  <si>
    <t>1996/97</t>
  </si>
  <si>
    <t>Ingen särskild. Ingår i generella rekryteringscykeln för UU:s universitetsgemensamma utbytesavtal</t>
  </si>
  <si>
    <t>California State System</t>
  </si>
  <si>
    <t>1991/92</t>
  </si>
  <si>
    <t>University of Colorado at Boulder</t>
  </si>
  <si>
    <t>Acceptabel (utresande underskott)</t>
  </si>
  <si>
    <t>University of Maryland, College Park</t>
  </si>
  <si>
    <t>1992/93</t>
  </si>
  <si>
    <t>University of Miami</t>
  </si>
  <si>
    <t>1990/91</t>
  </si>
  <si>
    <t>University of South Florida</t>
  </si>
  <si>
    <t>University of Hawaii at Hilo</t>
  </si>
  <si>
    <t>Hawaii</t>
  </si>
  <si>
    <t>2005/06</t>
  </si>
  <si>
    <t>University of Illinois at Urbana-Champaign</t>
  </si>
  <si>
    <t>Purdue University</t>
  </si>
  <si>
    <t>University of Kansas</t>
  </si>
  <si>
    <t>1997/98</t>
  </si>
  <si>
    <t>St. John's University</t>
  </si>
  <si>
    <t>2000/01</t>
  </si>
  <si>
    <t>Boston College</t>
  </si>
  <si>
    <t>1998/99</t>
  </si>
  <si>
    <t>University of Massachusetts, Amherst</t>
  </si>
  <si>
    <t>University of Michigan</t>
  </si>
  <si>
    <t>1984/85</t>
  </si>
  <si>
    <t>Gustavus Adolphus College</t>
  </si>
  <si>
    <t>Stark anknytning till UU</t>
  </si>
  <si>
    <t>Ett av Uppsalas äldsta formella samarbeten</t>
  </si>
  <si>
    <t>Cornell University</t>
  </si>
  <si>
    <t>University of Rochester</t>
  </si>
  <si>
    <t>Ohio State University</t>
  </si>
  <si>
    <t>University of Oregon</t>
  </si>
  <si>
    <t>University of Texas at Austin</t>
  </si>
  <si>
    <t>University of Richmond</t>
  </si>
  <si>
    <t>Virgina</t>
  </si>
  <si>
    <t>1999/00</t>
  </si>
  <si>
    <t>KTH Royal Institute of Technology</t>
  </si>
  <si>
    <t>California Polytechnic State University</t>
  </si>
  <si>
    <t>Illinois Institute of Technology</t>
  </si>
  <si>
    <t>Iowa State University</t>
  </si>
  <si>
    <t>Parsons School of Design</t>
  </si>
  <si>
    <t>Rose-Hulman Institute of Technology</t>
  </si>
  <si>
    <t>Stevens Institute of Technology</t>
  </si>
  <si>
    <t>Worcester Polytechnic Institute</t>
  </si>
  <si>
    <t>Karolinska Institutet</t>
  </si>
  <si>
    <t>Albert Einstein College of Medicine</t>
  </si>
  <si>
    <t>Utbyte</t>
  </si>
  <si>
    <t>Fler utresande</t>
  </si>
  <si>
    <t>Utresande studenter kan erbjudas möjlighet att söka bostad. Inresande erbjuds möjlighet att söka bostad via KI Housing.</t>
  </si>
  <si>
    <t>Initierat av resp. ledning</t>
  </si>
  <si>
    <t>Cornell University, Weill Cornell Medical College</t>
  </si>
  <si>
    <t>Utbyte (ansökningsavgift för KI-studenter)</t>
  </si>
  <si>
    <t>Balans</t>
  </si>
  <si>
    <t>Inresande erbjuds möjlighet att söka bostad via KI Housing</t>
  </si>
  <si>
    <t>Initierat av akademisk företrädare Cornell</t>
  </si>
  <si>
    <t>Mayo Medical School</t>
  </si>
  <si>
    <t>2020 (1999-2004)</t>
  </si>
  <si>
    <t xml:space="preserve">Fler utresande </t>
  </si>
  <si>
    <t>Årlig gemensam konferens</t>
  </si>
  <si>
    <t>KI-övergripande samarbete som lett till utbytesavtal</t>
  </si>
  <si>
    <t>Northwestern University Feinberg School of Medicine</t>
  </si>
  <si>
    <t xml:space="preserve">Utbyte (kräver att KI-studenter tecknar försäkring) </t>
  </si>
  <si>
    <t>Fler inresande</t>
  </si>
  <si>
    <t>Initierat av partneruniversitetet</t>
  </si>
  <si>
    <t>Nova Southeastern University</t>
  </si>
  <si>
    <t>Initierat av Nova</t>
  </si>
  <si>
    <t>Seton Hall University School of Health and Medical Sciences</t>
  </si>
  <si>
    <t>Initierat av logopedprogrammet</t>
  </si>
  <si>
    <t>Tufts University</t>
  </si>
  <si>
    <t>University of California Los Angeles UCLA School of Medicine</t>
  </si>
  <si>
    <t>Initierat av KI under delegationsbesök vid flera universitet i USA</t>
  </si>
  <si>
    <t>University of Illinois Chicago</t>
  </si>
  <si>
    <t xml:space="preserve">Något fler utresande </t>
  </si>
  <si>
    <t>University of Illinois Urbana Champaign</t>
  </si>
  <si>
    <t>Initierat i samarbete med SU</t>
  </si>
  <si>
    <t>Initierat av en gästprofessor från Iowa vid KI</t>
  </si>
  <si>
    <t>Internationell koordinator vid partneruniversitetet, stipendier till Minnesotastudenter</t>
  </si>
  <si>
    <t>Initierat av KI under delegationsbesök/programföreträdare</t>
  </si>
  <si>
    <t>Other</t>
  </si>
  <si>
    <t>National Institutes of Health (*)</t>
  </si>
  <si>
    <t xml:space="preserve">2017-2022 </t>
  </si>
  <si>
    <t>Inresande är registrerade doktorander och erbjuds samma som alla KI-doktorander</t>
  </si>
  <si>
    <t>Akademisk koordinator vid partneruniversitetet</t>
  </si>
  <si>
    <t>Forskarutbildningsavtal, första MoU tecknades 2001 och har kontinuerligt förnyats sedan dess</t>
  </si>
  <si>
    <t>2016-2021</t>
  </si>
  <si>
    <t>Internationell koordinator vid partneruniversitetet</t>
  </si>
  <si>
    <t>Forskningsavtal tecknat med hänvisning till tidigare samarbetsavtal initierade 2009</t>
  </si>
  <si>
    <t>2017-</t>
  </si>
  <si>
    <t>Forskningsavtal</t>
  </si>
  <si>
    <t>The Rockefeller University</t>
  </si>
  <si>
    <t>2018-2021</t>
  </si>
  <si>
    <t>Forskningsavtal sedan 2013</t>
  </si>
  <si>
    <t>The Rockefeller University (**)</t>
  </si>
  <si>
    <t>The University of Texas MD Anderson Cancer Center</t>
  </si>
  <si>
    <t>University of Michigan - School of Nursing</t>
  </si>
  <si>
    <t>2021-</t>
  </si>
  <si>
    <t>(*) vet ej hur definiera utbytestyp. MoU är på forskarutbildningsnivå och utbytet på 18 månader ska ske under en 4-årsperiod</t>
  </si>
  <si>
    <t xml:space="preserve">(**) vet ej hur definiera utbytestyp. Postdocavtal, dvs utbytet är på 2 år. </t>
  </si>
  <si>
    <t>Lund University</t>
  </si>
  <si>
    <t>TM (båda kort och lång)</t>
  </si>
  <si>
    <t>Connecticut</t>
  </si>
  <si>
    <t>SA inresande</t>
  </si>
  <si>
    <t>Linnaeus University</t>
  </si>
  <si>
    <t>TM Kort/TM Lång</t>
  </si>
  <si>
    <t>Bemidji State University</t>
  </si>
  <si>
    <t>Reguljärt 1-1 utbyte</t>
  </si>
  <si>
    <t>Försöker markadsföra våra avtal genom att delta med material i studenmässor på universietet, genom att uppmuntra till lärar- och administratörsutbyte. Har. haft egna medel att söka för detta. Svaret gäller för alla våra avtal.</t>
  </si>
  <si>
    <t>Flera av våra partners har en utsedd person som är academic liason för vårt samarbete men vi har inte en komplett bild över vilka. Svaret gäller för alla universitet.</t>
  </si>
  <si>
    <t>Ber att få återkomma, det blir många, långa beskrivningar annars;) Svaret gäller för alla universitet.</t>
  </si>
  <si>
    <t>Central Connecticut State University</t>
  </si>
  <si>
    <t>University of Central Missouri</t>
  </si>
  <si>
    <t>Clark University</t>
  </si>
  <si>
    <t>Western Michigan University</t>
  </si>
  <si>
    <t>Hawaii Pacific University</t>
  </si>
  <si>
    <t>Kansas State University</t>
  </si>
  <si>
    <t>San Francisco State University</t>
  </si>
  <si>
    <t xml:space="preserve">University of Scranton </t>
  </si>
  <si>
    <t>East Carolina University</t>
  </si>
  <si>
    <t>Western Oregon University</t>
  </si>
  <si>
    <t>Louisiana State University</t>
  </si>
  <si>
    <t>Louisiana</t>
  </si>
  <si>
    <t>Universith of North Carolina Greensboro</t>
  </si>
  <si>
    <t>University of North Carolina at Pembroke</t>
  </si>
  <si>
    <t>Saint Louis University</t>
  </si>
  <si>
    <t>Gardner-Webb University</t>
  </si>
  <si>
    <t>Eastern Illinois University</t>
  </si>
  <si>
    <t>George Mason University</t>
  </si>
  <si>
    <t>Northern Michigan University</t>
  </si>
  <si>
    <t>Georgia College and State University</t>
  </si>
  <si>
    <t>North Central College</t>
  </si>
  <si>
    <t>Mercer University</t>
  </si>
  <si>
    <t>Otterbein University</t>
  </si>
  <si>
    <t>Arizona State University</t>
  </si>
  <si>
    <t>University of Wisconsin Eau Claire</t>
  </si>
  <si>
    <t>University of Wyoming</t>
  </si>
  <si>
    <t>Wyoming</t>
  </si>
  <si>
    <t>University of Wisconsin - La Crosse</t>
  </si>
  <si>
    <t>California State University, Chico</t>
  </si>
  <si>
    <t>The State University of New York at Oneonta</t>
  </si>
  <si>
    <t>Bethany College</t>
  </si>
  <si>
    <t>Cedar Crest College</t>
  </si>
  <si>
    <t>Georgia Southern University</t>
  </si>
  <si>
    <t>University of Missouri</t>
  </si>
  <si>
    <t>ArtCenter College of Design</t>
  </si>
  <si>
    <t>Wright State University</t>
  </si>
  <si>
    <t>University of the Pacific</t>
  </si>
  <si>
    <t>Kennesaw State University</t>
  </si>
  <si>
    <t>Juniata College</t>
  </si>
  <si>
    <t>Stockholm University</t>
  </si>
  <si>
    <t>North2North*</t>
  </si>
  <si>
    <t>Ingår i UArctic. SU blev medlem i nätverket 2007</t>
  </si>
  <si>
    <t>New York University</t>
  </si>
  <si>
    <t>Ej krav år för år</t>
  </si>
  <si>
    <t>Rutgers State University of New Jersey</t>
  </si>
  <si>
    <t>San Diego State University</t>
  </si>
  <si>
    <t>University of Alaska, Anchorage</t>
  </si>
  <si>
    <t>North2North</t>
  </si>
  <si>
    <t>Ingår i UArctic</t>
  </si>
  <si>
    <t>University of Alaska, Fairbanks</t>
  </si>
  <si>
    <t>University of Florida</t>
  </si>
  <si>
    <t>University of New England, Biddeford</t>
  </si>
  <si>
    <t>University of Vermont</t>
  </si>
  <si>
    <t>Vermont</t>
  </si>
  <si>
    <t xml:space="preserve">2021? </t>
  </si>
  <si>
    <t>State University of New York at New Palz</t>
  </si>
  <si>
    <t>Tulane University</t>
  </si>
  <si>
    <t>University of Illinois at Urbana Champaign</t>
  </si>
  <si>
    <t>**</t>
  </si>
  <si>
    <t>University of Western Michigan</t>
  </si>
  <si>
    <t xml:space="preserve">* Amerikanska universitet som ingår i N2N-nätverket tar ut avgifter men erbjuder ett visst antal fee waivers för inkommande studenter från universitet i UArctic-nätverket. </t>
  </si>
  <si>
    <t xml:space="preserve">** En fakultet samt två institutioner vid SU har avtal med U of Illinois UC. Tidigare fanns ett universitetsövergripande avtal. </t>
  </si>
  <si>
    <t>TM kort/lång</t>
  </si>
  <si>
    <t>Double/joint degree</t>
  </si>
  <si>
    <t>Category</t>
  </si>
  <si>
    <t xml:space="preserve">Exchange type </t>
  </si>
  <si>
    <t>Definition</t>
  </si>
  <si>
    <t>TM short</t>
  </si>
  <si>
    <t>Traditional mobility - semester exchange</t>
  </si>
  <si>
    <t>TM long</t>
  </si>
  <si>
    <t>Traditional mobility - year-long exchange</t>
  </si>
  <si>
    <t>Short mobility</t>
  </si>
  <si>
    <t>Exchange shorter than a full semester</t>
  </si>
  <si>
    <t>SA outgoing</t>
  </si>
  <si>
    <t xml:space="preserve">Study abroad outgoing - agreement in which a payment is required by the university to send students on exchange </t>
  </si>
  <si>
    <t>SA ingoing</t>
  </si>
  <si>
    <t xml:space="preserve">Study abroad incoming - agreement in which a university receives a payment when accepting incoming exchange students 
</t>
  </si>
  <si>
    <t>Internship</t>
  </si>
  <si>
    <t>Virtual exchange</t>
  </si>
  <si>
    <t>Double degree</t>
  </si>
  <si>
    <t>Please, elaborate</t>
  </si>
  <si>
    <t>Universitywide</t>
  </si>
  <si>
    <t>Faculty</t>
  </si>
  <si>
    <t>1-1 exchange or are any other costs involved in the exchange?</t>
  </si>
  <si>
    <t>Are there any requirements of balance between incoming and outgoing students within the agreement?</t>
  </si>
  <si>
    <t>Are any surrounding offers involved in the agreement? For example, scholarships, guaranteed accommodation. If yes, does the offer apply for both incoming and outgoing students?</t>
  </si>
  <si>
    <t>Is there a marketing strategy to promote the agreement? This could for example include being present at career fairs</t>
  </si>
  <si>
    <t>Is there an ambassador present at the American university who is actively promoting the agreement?</t>
  </si>
  <si>
    <t xml:space="preserve">How was the agreement initiated?
</t>
  </si>
  <si>
    <t>Kategorier</t>
  </si>
  <si>
    <t>Utbytestyp</t>
  </si>
  <si>
    <t>Beskrivning</t>
  </si>
  <si>
    <t>Traditionell mobilitet kort - terminsutbyte</t>
  </si>
  <si>
    <t>Traditionell mobilitet lång - helårsutbyte</t>
  </si>
  <si>
    <t>Mobilitet som är kortate än en termin</t>
  </si>
  <si>
    <t>Study abroad utresande - avtal där lärosätet betalar för att skicka sina studenter på utbyte</t>
  </si>
  <si>
    <t>Study abroad inresande - avtal där lärosätet får betalt för att ta emot studenter på utbyte</t>
  </si>
  <si>
    <t>Avtalets nivå</t>
  </si>
  <si>
    <t>Finansiering av utgående utbyte</t>
  </si>
  <si>
    <t>Reguljärt 1-1 utbyte eller involveras några avgifter?</t>
  </si>
  <si>
    <t>Balans i utbytet</t>
  </si>
  <si>
    <t>Eventuella kommentarer kring krav på balans mellan inresande och utresande studenter</t>
  </si>
  <si>
    <t xml:space="preserve">Kringerbjudande  </t>
  </si>
  <si>
    <t>Innehåller avtalet några erbjudanden för deltagande studenter, exempelvis stipendier, erbjudande kring bostad eller dylikt? Om ja, erbjuds detta för ut- och inresande?</t>
  </si>
  <si>
    <t>Marknadsföringsstrategi</t>
  </si>
  <si>
    <t xml:space="preserve">Hur arbetas det med marknadsföring av avtalet? Exempelvis genom deltagande i studentmässor vid partnerlärosätet, genom lärarutbyten eller administratörsutbyten eller annat. </t>
  </si>
  <si>
    <t>Ambassadör</t>
  </si>
  <si>
    <t>Finns det en stark ambassadör på det amerikanska lärosätet som promotar avtalet?</t>
  </si>
  <si>
    <t>Historik</t>
  </si>
  <si>
    <t xml:space="preserve">Hur upprättades avtalet? Initierades det av partneruniversitetet eller egna lärosätet? Centralt inom ledningen eller kom initiativet från verksamheten/akademin?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</si>
</sst>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 00"/>
  </numFmts>
  <fonts count="13">
    <font>
      <sz val="11"/>
      <color theme="1"/>
      <name val="Calibri"/>
      <family val="2"/>
      <scheme val="minor"/>
    </font>
    <font>
      <i/>
      <sz val="16"/>
      <color theme="1"/>
      <name val="Calibri"/>
      <family val="2"/>
      <scheme val="minor"/>
    </font>
    <font>
      <b/>
      <sz val="11"/>
      <color theme="1"/>
      <name val="Calibri"/>
      <family val="2"/>
      <scheme val="minor"/>
    </font>
    <font>
      <sz val="11"/>
      <color rgb="FF444444"/>
      <name val="Calibri"/>
      <family val="2"/>
      <charset val="1"/>
    </font>
    <font>
      <b/>
      <sz val="11"/>
      <color rgb="FF000000"/>
      <name val="Calibri"/>
    </font>
    <font>
      <sz val="11"/>
      <color rgb="FF000000"/>
      <name val="Calibri"/>
      <family val="2"/>
    </font>
    <font>
      <sz val="11"/>
      <color rgb="FF000000"/>
      <name val="Calibri"/>
      <charset val="1"/>
    </font>
    <font>
      <sz val="11"/>
      <color rgb="FF000000"/>
      <name val="Calibri"/>
      <family val="2"/>
      <charset val="1"/>
    </font>
    <font>
      <sz val="12"/>
      <color theme="1"/>
      <name val="Calibri"/>
      <family val="2"/>
      <scheme val="minor"/>
    </font>
    <font>
      <b/>
      <sz val="16"/>
      <color theme="1"/>
      <name val="Calibri"/>
      <family val="2"/>
      <scheme val="minor"/>
    </font>
    <font>
      <sz val="11"/>
      <color rgb="FF444444"/>
      <name val="Calibri"/>
      <family val="2"/>
    </font>
    <font>
      <sz val="11"/>
      <color rgb="FF000000"/>
      <name val="Calibri"/>
      <family val="2"/>
      <scheme val="minor"/>
    </font>
    <font>
      <i/>
      <sz val="10"/>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E2EFDA"/>
        <bgColor indexed="64"/>
      </patternFill>
    </fill>
  </fills>
  <borders count="8">
    <border>
      <left/>
      <right/>
      <top/>
      <bottom/>
      <diagonal/>
    </border>
    <border>
      <left/>
      <right/>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cellStyleXfs>
  <cellXfs count="57">
    <xf numFmtId="0" fontId="0" fillId="0" borderId="0" xfId="0"/>
    <xf numFmtId="0" fontId="6" fillId="0" borderId="0" xfId="0" applyFont="1"/>
    <xf numFmtId="0" fontId="0" fillId="0" borderId="1" xfId="0"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wrapText="1"/>
    </xf>
    <xf numFmtId="0" fontId="9" fillId="2" borderId="2" xfId="0" applyFont="1" applyFill="1" applyBorder="1"/>
    <xf numFmtId="0" fontId="0" fillId="2" borderId="3" xfId="0" applyFill="1" applyBorder="1"/>
    <xf numFmtId="0" fontId="0" fillId="2" borderId="4" xfId="0" applyFill="1" applyBorder="1"/>
    <xf numFmtId="0" fontId="0" fillId="2" borderId="5" xfId="0" applyFill="1" applyBorder="1"/>
    <xf numFmtId="0" fontId="2" fillId="2" borderId="4" xfId="0" applyFont="1" applyFill="1" applyBorder="1"/>
    <xf numFmtId="0" fontId="2" fillId="2" borderId="5" xfId="0" applyFont="1" applyFill="1" applyBorder="1"/>
    <xf numFmtId="0" fontId="2" fillId="2" borderId="4" xfId="0" applyFont="1" applyFill="1" applyBorder="1" applyAlignment="1">
      <alignment horizontal="left"/>
    </xf>
    <xf numFmtId="0" fontId="0" fillId="2" borderId="5" xfId="0" applyFill="1" applyBorder="1" applyAlignment="1">
      <alignment wrapText="1"/>
    </xf>
    <xf numFmtId="0" fontId="4" fillId="2" borderId="4" xfId="0" applyFont="1" applyFill="1" applyBorder="1"/>
    <xf numFmtId="0" fontId="4" fillId="2" borderId="6" xfId="0" applyFont="1" applyFill="1" applyBorder="1"/>
    <xf numFmtId="0" fontId="5" fillId="0" borderId="0" xfId="0" applyFont="1" applyAlignment="1">
      <alignment horizontal="left" vertical="top"/>
    </xf>
    <xf numFmtId="0" fontId="8" fillId="0" borderId="0" xfId="1" applyAlignment="1">
      <alignment horizontal="left" vertical="top"/>
    </xf>
    <xf numFmtId="0" fontId="8" fillId="0" borderId="0" xfId="1" applyAlignment="1">
      <alignment horizontal="left"/>
    </xf>
    <xf numFmtId="0" fontId="0" fillId="0" borderId="4" xfId="0" applyBorder="1"/>
    <xf numFmtId="10" fontId="0" fillId="0" borderId="0" xfId="0" applyNumberFormat="1"/>
    <xf numFmtId="0" fontId="0" fillId="3" borderId="0" xfId="0" applyFill="1" applyAlignment="1">
      <alignment horizontal="left"/>
    </xf>
    <xf numFmtId="0" fontId="8" fillId="3" borderId="0" xfId="1" applyFill="1" applyAlignment="1">
      <alignment horizontal="left"/>
    </xf>
    <xf numFmtId="0" fontId="5" fillId="3" borderId="0" xfId="0" applyFont="1" applyFill="1" applyAlignment="1">
      <alignment horizontal="left"/>
    </xf>
    <xf numFmtId="0" fontId="0" fillId="3" borderId="0" xfId="0" applyFill="1" applyAlignment="1">
      <alignment horizontal="left" vertical="top"/>
    </xf>
    <xf numFmtId="0" fontId="0" fillId="3" borderId="0" xfId="0" applyFill="1"/>
    <xf numFmtId="0" fontId="11" fillId="0" borderId="0" xfId="0" applyFont="1" applyAlignment="1">
      <alignment horizontal="left" vertical="top"/>
    </xf>
    <xf numFmtId="14" fontId="11" fillId="0" borderId="0" xfId="0" applyNumberFormat="1" applyFont="1" applyAlignment="1">
      <alignment horizontal="left" vertical="top"/>
    </xf>
    <xf numFmtId="0" fontId="11" fillId="0" borderId="0" xfId="0" applyFont="1" applyAlignment="1">
      <alignment horizontal="left" vertical="center"/>
    </xf>
    <xf numFmtId="0" fontId="1" fillId="2" borderId="0" xfId="0" applyFont="1" applyFill="1" applyAlignment="1">
      <alignment vertical="center"/>
    </xf>
    <xf numFmtId="0" fontId="0" fillId="2" borderId="0" xfId="0" applyFill="1"/>
    <xf numFmtId="0" fontId="12" fillId="2" borderId="0" xfId="0" applyFont="1" applyFill="1" applyAlignment="1">
      <alignment vertical="center"/>
    </xf>
    <xf numFmtId="0" fontId="2" fillId="0" borderId="0" xfId="0" applyFont="1" applyAlignment="1">
      <alignment horizontal="center"/>
    </xf>
    <xf numFmtId="0" fontId="3" fillId="0" borderId="0" xfId="0" applyFont="1" applyAlignment="1">
      <alignment horizontal="left"/>
    </xf>
    <xf numFmtId="0" fontId="0" fillId="2" borderId="0" xfId="0" applyFill="1" applyAlignment="1">
      <alignment horizontal="left"/>
    </xf>
    <xf numFmtId="0" fontId="1" fillId="2" borderId="0" xfId="0" applyFont="1" applyFill="1" applyAlignment="1">
      <alignment horizontal="left" vertical="center"/>
    </xf>
    <xf numFmtId="14" fontId="0" fillId="0" borderId="0" xfId="0" applyNumberFormat="1" applyAlignment="1">
      <alignment horizontal="left"/>
    </xf>
    <xf numFmtId="0" fontId="0" fillId="0" borderId="0" xfId="0" applyAlignment="1">
      <alignment horizontal="left" vertical="center"/>
    </xf>
    <xf numFmtId="14" fontId="11" fillId="0" borderId="0" xfId="0" applyNumberFormat="1" applyFont="1" applyAlignment="1">
      <alignment horizontal="left" vertical="center"/>
    </xf>
    <xf numFmtId="0" fontId="11" fillId="0" borderId="5" xfId="0" applyFont="1" applyBorder="1"/>
    <xf numFmtId="0" fontId="0" fillId="2" borderId="7" xfId="0" applyFill="1" applyBorder="1"/>
    <xf numFmtId="0" fontId="11" fillId="2" borderId="5" xfId="0" applyFont="1" applyFill="1" applyBorder="1"/>
    <xf numFmtId="0" fontId="11" fillId="2" borderId="5" xfId="0" applyFont="1" applyFill="1" applyBorder="1" applyAlignment="1">
      <alignment wrapText="1"/>
    </xf>
    <xf numFmtId="43" fontId="0" fillId="0" borderId="0" xfId="0" applyNumberFormat="1" applyAlignment="1">
      <alignment horizontal="left"/>
    </xf>
    <xf numFmtId="16" fontId="0" fillId="0" borderId="0" xfId="0" applyNumberFormat="1" applyAlignment="1">
      <alignment horizontal="left"/>
    </xf>
    <xf numFmtId="0" fontId="7"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0" fillId="0" borderId="1" xfId="0" applyBorder="1" applyAlignment="1">
      <alignment horizontal="center" vertical="top"/>
    </xf>
    <xf numFmtId="0" fontId="0" fillId="2" borderId="7" xfId="0" applyFill="1" applyBorder="1" applyAlignment="1">
      <alignment wrapText="1"/>
    </xf>
    <xf numFmtId="0" fontId="0" fillId="0" borderId="1" xfId="0" applyFont="1" applyBorder="1" applyAlignment="1">
      <alignment horizontal="center"/>
    </xf>
  </cellXfs>
  <cellStyles count="2">
    <cellStyle name="Normal" xfId="0" builtinId="0"/>
    <cellStyle name="Normal 2" xfId="1" xr:uid="{9458C936-1E0F-4F10-9C33-EB5A1D2A79E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8"/>
  <sheetViews>
    <sheetView tabSelected="1" workbookViewId="0">
      <pane xSplit="1" topLeftCell="B1" activePane="topRight" state="frozen"/>
      <selection pane="topRight" activeCell="C3" sqref="C3"/>
    </sheetView>
  </sheetViews>
  <sheetFormatPr defaultRowHeight="15"/>
  <cols>
    <col min="1" max="1" width="33.28515625" customWidth="1"/>
    <col min="2" max="2" width="32.85546875" style="7" customWidth="1"/>
    <col min="3" max="3" width="63.42578125" style="8" customWidth="1"/>
    <col min="4" max="4" width="46.140625" style="7" customWidth="1"/>
    <col min="5" max="5" width="31.28515625" style="7" customWidth="1"/>
    <col min="6" max="6" width="25.42578125" style="7" customWidth="1"/>
    <col min="7" max="7" width="113.85546875" style="7" customWidth="1"/>
    <col min="8" max="8" width="74.85546875" style="7" customWidth="1"/>
    <col min="9" max="9" width="65.85546875" style="7" customWidth="1"/>
    <col min="10" max="10" width="142.28515625" style="7" customWidth="1"/>
    <col min="11" max="11" width="118.28515625" bestFit="1" customWidth="1"/>
    <col min="12" max="12" width="255.7109375" bestFit="1" customWidth="1"/>
  </cols>
  <sheetData>
    <row r="1" spans="1:12" s="36" customFormat="1" ht="15" customHeight="1">
      <c r="B1" s="40"/>
      <c r="C1" s="35"/>
      <c r="D1" s="35"/>
      <c r="E1" s="41"/>
      <c r="F1" s="41"/>
      <c r="G1" s="41"/>
      <c r="H1" s="41"/>
      <c r="I1" s="41"/>
      <c r="J1" s="41"/>
      <c r="K1" s="35"/>
      <c r="L1" s="35"/>
    </row>
    <row r="2" spans="1:12" s="36" customFormat="1" ht="20.25" customHeight="1">
      <c r="B2" s="41"/>
      <c r="C2" s="35" t="s">
        <v>0</v>
      </c>
      <c r="D2" s="35"/>
      <c r="E2" s="41"/>
      <c r="F2" s="41"/>
      <c r="G2" s="41"/>
      <c r="H2" s="41"/>
      <c r="I2" s="41"/>
      <c r="J2" s="41"/>
      <c r="K2" s="35"/>
      <c r="L2" s="35"/>
    </row>
    <row r="3" spans="1:12" s="36" customFormat="1" ht="15" customHeight="1">
      <c r="B3" s="41"/>
      <c r="C3" s="37" t="s">
        <v>1</v>
      </c>
      <c r="D3" s="35"/>
      <c r="E3" s="41"/>
      <c r="F3" s="41"/>
      <c r="G3" s="41"/>
      <c r="H3" s="41"/>
      <c r="I3" s="41"/>
      <c r="J3" s="41"/>
      <c r="K3" s="35"/>
      <c r="L3" s="35"/>
    </row>
    <row r="4" spans="1:12" s="36" customFormat="1" ht="15" customHeight="1">
      <c r="B4" s="41"/>
      <c r="C4" s="35"/>
      <c r="D4" s="35"/>
      <c r="E4" s="41"/>
      <c r="F4" s="41"/>
      <c r="G4" s="41"/>
      <c r="H4" s="41"/>
      <c r="I4" s="41"/>
      <c r="J4" s="41"/>
      <c r="K4" s="35"/>
      <c r="L4" s="35"/>
    </row>
    <row r="5" spans="1:12" s="3" customFormat="1">
      <c r="A5" s="56" t="s">
        <v>2</v>
      </c>
      <c r="B5" s="2" t="s">
        <v>3</v>
      </c>
      <c r="C5" s="54" t="s">
        <v>4</v>
      </c>
      <c r="D5" s="2" t="s">
        <v>5</v>
      </c>
      <c r="E5" s="2" t="s">
        <v>6</v>
      </c>
      <c r="F5" s="2" t="s">
        <v>7</v>
      </c>
      <c r="G5" s="2" t="s">
        <v>8</v>
      </c>
      <c r="H5" s="2" t="s">
        <v>9</v>
      </c>
      <c r="I5" s="2" t="s">
        <v>10</v>
      </c>
      <c r="J5" s="2" t="s">
        <v>11</v>
      </c>
      <c r="K5" s="2" t="s">
        <v>12</v>
      </c>
      <c r="L5" s="2" t="s">
        <v>13</v>
      </c>
    </row>
    <row r="6" spans="1:12" ht="45.75">
      <c r="A6" t="s">
        <v>14</v>
      </c>
      <c r="B6" s="7" t="s">
        <v>15</v>
      </c>
      <c r="C6" s="8" t="s">
        <v>16</v>
      </c>
      <c r="D6" s="27" t="s">
        <v>17</v>
      </c>
      <c r="E6" s="7">
        <v>1987</v>
      </c>
      <c r="F6" s="7" t="s">
        <v>18</v>
      </c>
      <c r="G6" s="7" t="s">
        <v>19</v>
      </c>
      <c r="H6" s="7" t="s">
        <v>20</v>
      </c>
      <c r="I6" s="7" t="s">
        <v>20</v>
      </c>
      <c r="J6" s="7" t="s">
        <v>21</v>
      </c>
      <c r="L6" s="4" t="s">
        <v>22</v>
      </c>
    </row>
    <row r="7" spans="1:12">
      <c r="A7" t="s">
        <v>14</v>
      </c>
      <c r="B7" s="7" t="s">
        <v>23</v>
      </c>
      <c r="C7" s="8" t="s">
        <v>24</v>
      </c>
      <c r="D7" s="27" t="s">
        <v>17</v>
      </c>
      <c r="E7" s="7">
        <v>2000</v>
      </c>
      <c r="F7" s="7" t="s">
        <v>18</v>
      </c>
      <c r="G7" s="7" t="s">
        <v>20</v>
      </c>
      <c r="H7" s="6" t="s">
        <v>25</v>
      </c>
      <c r="I7" s="7" t="s">
        <v>20</v>
      </c>
      <c r="J7" s="7" t="s">
        <v>26</v>
      </c>
      <c r="K7" t="s">
        <v>20</v>
      </c>
      <c r="L7" s="4" t="s">
        <v>27</v>
      </c>
    </row>
    <row r="8" spans="1:12">
      <c r="A8" t="s">
        <v>14</v>
      </c>
      <c r="B8" s="7" t="s">
        <v>23</v>
      </c>
      <c r="C8" s="8" t="s">
        <v>28</v>
      </c>
      <c r="D8" s="27" t="s">
        <v>29</v>
      </c>
      <c r="E8" s="7">
        <v>2012</v>
      </c>
      <c r="F8" s="7" t="s">
        <v>30</v>
      </c>
      <c r="G8" s="7" t="s">
        <v>20</v>
      </c>
      <c r="H8" s="6" t="s">
        <v>25</v>
      </c>
      <c r="I8" s="7" t="s">
        <v>20</v>
      </c>
      <c r="J8" s="7" t="s">
        <v>26</v>
      </c>
      <c r="K8" t="s">
        <v>20</v>
      </c>
      <c r="L8" s="4" t="s">
        <v>31</v>
      </c>
    </row>
    <row r="9" spans="1:12">
      <c r="A9" t="s">
        <v>14</v>
      </c>
      <c r="B9" s="7" t="s">
        <v>23</v>
      </c>
      <c r="C9" s="8" t="s">
        <v>32</v>
      </c>
      <c r="D9" s="27" t="s">
        <v>33</v>
      </c>
      <c r="E9" s="7">
        <v>1997</v>
      </c>
      <c r="F9" s="7" t="s">
        <v>18</v>
      </c>
      <c r="G9" s="7" t="s">
        <v>20</v>
      </c>
      <c r="H9" s="6" t="s">
        <v>25</v>
      </c>
      <c r="I9" s="7" t="s">
        <v>20</v>
      </c>
      <c r="J9" s="7" t="s">
        <v>26</v>
      </c>
      <c r="K9" t="s">
        <v>34</v>
      </c>
      <c r="L9" t="s">
        <v>31</v>
      </c>
    </row>
    <row r="10" spans="1:12">
      <c r="A10" t="s">
        <v>14</v>
      </c>
      <c r="B10" s="7" t="s">
        <v>23</v>
      </c>
      <c r="C10" s="8" t="s">
        <v>35</v>
      </c>
      <c r="D10" s="27" t="s">
        <v>33</v>
      </c>
      <c r="E10" s="7">
        <v>2022</v>
      </c>
      <c r="F10" s="7" t="s">
        <v>18</v>
      </c>
      <c r="G10" s="7" t="s">
        <v>20</v>
      </c>
      <c r="H10" s="6" t="s">
        <v>25</v>
      </c>
      <c r="I10" s="7" t="s">
        <v>20</v>
      </c>
      <c r="J10" s="7" t="s">
        <v>36</v>
      </c>
      <c r="K10" t="s">
        <v>20</v>
      </c>
      <c r="L10" s="4" t="s">
        <v>37</v>
      </c>
    </row>
    <row r="11" spans="1:12">
      <c r="A11" t="s">
        <v>14</v>
      </c>
      <c r="B11" s="7" t="s">
        <v>23</v>
      </c>
      <c r="C11" s="8" t="s">
        <v>38</v>
      </c>
      <c r="D11" s="27" t="s">
        <v>39</v>
      </c>
      <c r="E11" s="7">
        <v>2019</v>
      </c>
      <c r="F11" s="7" t="s">
        <v>30</v>
      </c>
      <c r="G11" s="7" t="s">
        <v>20</v>
      </c>
      <c r="H11" s="6" t="s">
        <v>25</v>
      </c>
      <c r="I11" s="6" t="s">
        <v>40</v>
      </c>
      <c r="J11" s="7" t="s">
        <v>26</v>
      </c>
      <c r="K11" t="s">
        <v>41</v>
      </c>
      <c r="L11" s="4" t="s">
        <v>42</v>
      </c>
    </row>
    <row r="12" spans="1:12">
      <c r="A12" t="s">
        <v>14</v>
      </c>
      <c r="B12" s="7" t="s">
        <v>23</v>
      </c>
      <c r="C12" s="8" t="s">
        <v>43</v>
      </c>
      <c r="D12" s="27" t="s">
        <v>44</v>
      </c>
      <c r="E12" s="7">
        <v>1998</v>
      </c>
      <c r="F12" s="7" t="s">
        <v>18</v>
      </c>
      <c r="G12" s="7" t="s">
        <v>20</v>
      </c>
      <c r="H12" s="6" t="s">
        <v>25</v>
      </c>
      <c r="I12" s="7" t="s">
        <v>20</v>
      </c>
      <c r="J12" s="7" t="s">
        <v>26</v>
      </c>
      <c r="K12" t="s">
        <v>20</v>
      </c>
      <c r="L12" t="s">
        <v>31</v>
      </c>
    </row>
    <row r="13" spans="1:12">
      <c r="A13" t="s">
        <v>14</v>
      </c>
      <c r="B13" s="7" t="s">
        <v>45</v>
      </c>
      <c r="C13" s="8" t="s">
        <v>16</v>
      </c>
      <c r="D13" s="27" t="s">
        <v>17</v>
      </c>
      <c r="E13" s="7">
        <v>2015</v>
      </c>
      <c r="F13" s="7" t="s">
        <v>18</v>
      </c>
      <c r="G13" s="7" t="s">
        <v>20</v>
      </c>
      <c r="H13" s="7" t="s">
        <v>20</v>
      </c>
      <c r="I13" s="7" t="s">
        <v>46</v>
      </c>
      <c r="J13" s="7" t="s">
        <v>21</v>
      </c>
      <c r="L13" s="4" t="s">
        <v>47</v>
      </c>
    </row>
    <row r="14" spans="1:12">
      <c r="A14" t="s">
        <v>14</v>
      </c>
      <c r="B14" s="7" t="s">
        <v>45</v>
      </c>
      <c r="C14" s="8" t="s">
        <v>48</v>
      </c>
      <c r="D14" s="27" t="s">
        <v>49</v>
      </c>
      <c r="E14" s="7">
        <v>2015</v>
      </c>
      <c r="F14" s="7" t="s">
        <v>18</v>
      </c>
      <c r="G14" s="7" t="s">
        <v>20</v>
      </c>
      <c r="H14" s="7" t="s">
        <v>20</v>
      </c>
      <c r="I14" s="7" t="s">
        <v>50</v>
      </c>
      <c r="J14" s="7" t="s">
        <v>21</v>
      </c>
      <c r="K14" t="s">
        <v>31</v>
      </c>
      <c r="L14" s="4" t="s">
        <v>47</v>
      </c>
    </row>
    <row r="15" spans="1:12">
      <c r="A15" t="s">
        <v>14</v>
      </c>
      <c r="B15" s="7" t="s">
        <v>45</v>
      </c>
      <c r="C15" s="8" t="s">
        <v>38</v>
      </c>
      <c r="D15" s="27" t="s">
        <v>39</v>
      </c>
      <c r="E15" s="7">
        <v>2019</v>
      </c>
      <c r="F15" s="7" t="s">
        <v>18</v>
      </c>
      <c r="G15" s="7" t="s">
        <v>20</v>
      </c>
      <c r="H15" s="7" t="s">
        <v>20</v>
      </c>
      <c r="I15" s="7" t="s">
        <v>46</v>
      </c>
      <c r="J15" s="7" t="s">
        <v>21</v>
      </c>
      <c r="K15" t="s">
        <v>31</v>
      </c>
      <c r="L15" s="4" t="s">
        <v>51</v>
      </c>
    </row>
    <row r="16" spans="1:12" s="3" customFormat="1">
      <c r="A16" t="s">
        <v>52</v>
      </c>
      <c r="B16" s="7" t="s">
        <v>53</v>
      </c>
      <c r="C16" s="8" t="s">
        <v>54</v>
      </c>
      <c r="D16" s="27" t="s">
        <v>55</v>
      </c>
      <c r="E16" s="42">
        <v>39468</v>
      </c>
      <c r="F16" s="7" t="s">
        <v>56</v>
      </c>
      <c r="G16" s="7" t="s">
        <v>57</v>
      </c>
      <c r="H16" s="7" t="s">
        <v>58</v>
      </c>
      <c r="I16" s="7" t="s">
        <v>59</v>
      </c>
      <c r="J16" s="7" t="s">
        <v>60</v>
      </c>
      <c r="K16" t="s">
        <v>61</v>
      </c>
      <c r="L16" t="s">
        <v>62</v>
      </c>
    </row>
    <row r="17" spans="1:12" s="3" customFormat="1" ht="30.75">
      <c r="A17" t="s">
        <v>52</v>
      </c>
      <c r="B17" s="7" t="s">
        <v>53</v>
      </c>
      <c r="C17" s="8" t="s">
        <v>63</v>
      </c>
      <c r="D17" s="27" t="s">
        <v>64</v>
      </c>
      <c r="E17" s="42">
        <v>39468</v>
      </c>
      <c r="F17" s="7" t="s">
        <v>56</v>
      </c>
      <c r="G17" s="7" t="s">
        <v>57</v>
      </c>
      <c r="H17" s="7" t="s">
        <v>65</v>
      </c>
      <c r="I17" s="7" t="s">
        <v>59</v>
      </c>
      <c r="J17" s="7" t="s">
        <v>60</v>
      </c>
      <c r="K17" s="4" t="s">
        <v>66</v>
      </c>
      <c r="L17" s="4" t="s">
        <v>67</v>
      </c>
    </row>
    <row r="18" spans="1:12" s="3" customFormat="1">
      <c r="A18" t="s">
        <v>52</v>
      </c>
      <c r="B18" s="7" t="s">
        <v>53</v>
      </c>
      <c r="C18" s="8" t="s">
        <v>68</v>
      </c>
      <c r="D18" s="27" t="s">
        <v>29</v>
      </c>
      <c r="E18" s="42">
        <v>43493</v>
      </c>
      <c r="F18" s="7" t="s">
        <v>56</v>
      </c>
      <c r="G18" s="7" t="s">
        <v>57</v>
      </c>
      <c r="H18" s="7" t="s">
        <v>58</v>
      </c>
      <c r="I18" s="7" t="s">
        <v>59</v>
      </c>
      <c r="J18" s="7" t="s">
        <v>60</v>
      </c>
      <c r="K18" t="s">
        <v>61</v>
      </c>
      <c r="L18" t="s">
        <v>69</v>
      </c>
    </row>
    <row r="19" spans="1:12" ht="30.75">
      <c r="A19" t="s">
        <v>52</v>
      </c>
      <c r="B19" s="7" t="s">
        <v>70</v>
      </c>
      <c r="C19" s="8" t="s">
        <v>71</v>
      </c>
      <c r="D19" s="27" t="s">
        <v>72</v>
      </c>
      <c r="E19" s="42">
        <v>40098</v>
      </c>
      <c r="F19" s="7" t="s">
        <v>56</v>
      </c>
      <c r="G19" s="7" t="s">
        <v>57</v>
      </c>
      <c r="H19" s="7" t="s">
        <v>65</v>
      </c>
      <c r="I19" s="7" t="s">
        <v>59</v>
      </c>
      <c r="J19" s="7" t="s">
        <v>60</v>
      </c>
      <c r="K19" t="s">
        <v>61</v>
      </c>
      <c r="L19" s="4" t="s">
        <v>73</v>
      </c>
    </row>
    <row r="20" spans="1:12" ht="30.75">
      <c r="A20" t="s">
        <v>52</v>
      </c>
      <c r="B20" s="7" t="s">
        <v>70</v>
      </c>
      <c r="C20" s="8" t="s">
        <v>74</v>
      </c>
      <c r="D20" s="27" t="s">
        <v>75</v>
      </c>
      <c r="E20" s="42">
        <v>41131</v>
      </c>
      <c r="F20" s="7" t="s">
        <v>56</v>
      </c>
      <c r="G20" s="7" t="s">
        <v>57</v>
      </c>
      <c r="H20" s="51" t="s">
        <v>58</v>
      </c>
      <c r="I20" s="7" t="s">
        <v>59</v>
      </c>
      <c r="J20" s="7" t="s">
        <v>60</v>
      </c>
      <c r="K20" t="s">
        <v>61</v>
      </c>
      <c r="L20" s="4" t="s">
        <v>76</v>
      </c>
    </row>
    <row r="21" spans="1:12">
      <c r="A21" t="s">
        <v>52</v>
      </c>
      <c r="B21" s="7" t="s">
        <v>70</v>
      </c>
      <c r="C21" s="8" t="s">
        <v>77</v>
      </c>
      <c r="D21" s="27" t="s">
        <v>78</v>
      </c>
      <c r="E21" s="42">
        <v>43483</v>
      </c>
      <c r="F21" s="7" t="s">
        <v>56</v>
      </c>
      <c r="G21" s="7" t="s">
        <v>57</v>
      </c>
      <c r="H21" s="7" t="s">
        <v>58</v>
      </c>
      <c r="I21" s="7" t="s">
        <v>59</v>
      </c>
      <c r="J21" s="7" t="s">
        <v>60</v>
      </c>
      <c r="K21" t="s">
        <v>59</v>
      </c>
      <c r="L21" t="s">
        <v>79</v>
      </c>
    </row>
    <row r="22" spans="1:12">
      <c r="A22" t="s">
        <v>52</v>
      </c>
      <c r="B22" s="7" t="s">
        <v>23</v>
      </c>
      <c r="C22" s="8" t="s">
        <v>80</v>
      </c>
      <c r="D22" s="27" t="s">
        <v>17</v>
      </c>
      <c r="E22" s="42">
        <v>42453</v>
      </c>
      <c r="F22" s="7" t="s">
        <v>30</v>
      </c>
      <c r="G22" s="7" t="s">
        <v>57</v>
      </c>
      <c r="H22" s="7" t="s">
        <v>65</v>
      </c>
      <c r="I22" s="7" t="s">
        <v>81</v>
      </c>
      <c r="J22" s="7" t="s">
        <v>82</v>
      </c>
      <c r="K22" t="s">
        <v>83</v>
      </c>
      <c r="L22" s="7" t="s">
        <v>84</v>
      </c>
    </row>
    <row r="23" spans="1:12">
      <c r="A23" t="s">
        <v>52</v>
      </c>
      <c r="B23" s="7" t="s">
        <v>23</v>
      </c>
      <c r="C23" s="8" t="s">
        <v>4</v>
      </c>
      <c r="D23" s="27" t="s">
        <v>85</v>
      </c>
      <c r="E23" s="42">
        <v>39468</v>
      </c>
      <c r="F23" s="7" t="s">
        <v>30</v>
      </c>
      <c r="G23" s="7" t="s">
        <v>57</v>
      </c>
      <c r="H23" s="7" t="s">
        <v>58</v>
      </c>
      <c r="I23" s="7" t="s">
        <v>81</v>
      </c>
      <c r="J23" s="7" t="s">
        <v>82</v>
      </c>
      <c r="K23" t="s">
        <v>83</v>
      </c>
      <c r="L23" s="7" t="s">
        <v>86</v>
      </c>
    </row>
    <row r="24" spans="1:12" ht="15.75">
      <c r="A24" t="s">
        <v>52</v>
      </c>
      <c r="B24" s="7" t="s">
        <v>23</v>
      </c>
      <c r="C24" s="8" t="s">
        <v>87</v>
      </c>
      <c r="D24" s="28" t="s">
        <v>88</v>
      </c>
      <c r="E24" s="42">
        <v>43725</v>
      </c>
      <c r="F24" s="7" t="s">
        <v>30</v>
      </c>
      <c r="G24" s="7" t="s">
        <v>57</v>
      </c>
      <c r="H24" s="7" t="s">
        <v>89</v>
      </c>
      <c r="I24" s="7" t="s">
        <v>81</v>
      </c>
      <c r="J24" s="7" t="s">
        <v>82</v>
      </c>
      <c r="K24" t="s">
        <v>83</v>
      </c>
      <c r="L24" s="1" t="s">
        <v>90</v>
      </c>
    </row>
    <row r="25" spans="1:12">
      <c r="A25" t="s">
        <v>52</v>
      </c>
      <c r="B25" s="7" t="s">
        <v>23</v>
      </c>
      <c r="C25" s="8" t="s">
        <v>91</v>
      </c>
      <c r="D25" s="27" t="s">
        <v>33</v>
      </c>
      <c r="E25" s="42">
        <v>38279</v>
      </c>
      <c r="F25" s="7" t="s">
        <v>30</v>
      </c>
      <c r="G25" s="7" t="s">
        <v>57</v>
      </c>
      <c r="H25" s="7" t="s">
        <v>58</v>
      </c>
      <c r="I25" s="7" t="s">
        <v>81</v>
      </c>
      <c r="J25" s="7" t="s">
        <v>92</v>
      </c>
      <c r="K25" t="s">
        <v>83</v>
      </c>
      <c r="L25" s="3" t="s">
        <v>93</v>
      </c>
    </row>
    <row r="26" spans="1:12" ht="30.75">
      <c r="A26" t="s">
        <v>52</v>
      </c>
      <c r="B26" s="7" t="s">
        <v>23</v>
      </c>
      <c r="C26" s="8" t="s">
        <v>94</v>
      </c>
      <c r="D26" s="27" t="s">
        <v>33</v>
      </c>
      <c r="E26" s="42">
        <v>39469</v>
      </c>
      <c r="F26" s="7" t="s">
        <v>56</v>
      </c>
      <c r="G26" s="7" t="s">
        <v>57</v>
      </c>
      <c r="H26" s="7" t="s">
        <v>58</v>
      </c>
      <c r="I26" s="7" t="s">
        <v>59</v>
      </c>
      <c r="J26" s="7" t="s">
        <v>60</v>
      </c>
      <c r="K26" t="s">
        <v>59</v>
      </c>
      <c r="L26" s="4" t="s">
        <v>95</v>
      </c>
    </row>
    <row r="27" spans="1:12">
      <c r="A27" t="s">
        <v>52</v>
      </c>
      <c r="B27" s="7" t="s">
        <v>23</v>
      </c>
      <c r="C27" s="8" t="s">
        <v>96</v>
      </c>
      <c r="D27" s="27" t="s">
        <v>97</v>
      </c>
      <c r="E27" s="42">
        <v>43248</v>
      </c>
      <c r="F27" s="7" t="s">
        <v>30</v>
      </c>
      <c r="G27" s="7" t="s">
        <v>57</v>
      </c>
      <c r="H27" s="7" t="s">
        <v>65</v>
      </c>
      <c r="I27" s="7" t="s">
        <v>81</v>
      </c>
      <c r="J27" s="7" t="s">
        <v>98</v>
      </c>
      <c r="K27" t="s">
        <v>83</v>
      </c>
      <c r="L27" t="s">
        <v>99</v>
      </c>
    </row>
    <row r="28" spans="1:12" ht="30.75">
      <c r="A28" t="s">
        <v>52</v>
      </c>
      <c r="B28" s="7" t="s">
        <v>23</v>
      </c>
      <c r="C28" s="8" t="s">
        <v>100</v>
      </c>
      <c r="D28" s="27" t="s">
        <v>97</v>
      </c>
      <c r="E28" s="42">
        <v>39484</v>
      </c>
      <c r="F28" s="7" t="s">
        <v>30</v>
      </c>
      <c r="G28" s="7" t="s">
        <v>57</v>
      </c>
      <c r="H28" s="7" t="s">
        <v>65</v>
      </c>
      <c r="I28" s="7" t="s">
        <v>81</v>
      </c>
      <c r="J28" s="7" t="s">
        <v>82</v>
      </c>
      <c r="K28" t="s">
        <v>83</v>
      </c>
      <c r="L28" s="4" t="s">
        <v>101</v>
      </c>
    </row>
    <row r="29" spans="1:12">
      <c r="A29" t="s">
        <v>52</v>
      </c>
      <c r="B29" s="7" t="s">
        <v>23</v>
      </c>
      <c r="C29" s="8" t="s">
        <v>102</v>
      </c>
      <c r="D29" s="27" t="s">
        <v>97</v>
      </c>
      <c r="E29" s="42">
        <v>40875</v>
      </c>
      <c r="F29" s="7" t="s">
        <v>103</v>
      </c>
      <c r="G29" s="7" t="s">
        <v>57</v>
      </c>
      <c r="H29" s="7" t="s">
        <v>58</v>
      </c>
      <c r="I29" s="7" t="s">
        <v>59</v>
      </c>
      <c r="J29" s="7" t="s">
        <v>60</v>
      </c>
      <c r="K29" t="s">
        <v>59</v>
      </c>
      <c r="L29" t="s">
        <v>104</v>
      </c>
    </row>
    <row r="30" spans="1:12">
      <c r="A30" t="s">
        <v>52</v>
      </c>
      <c r="B30" s="7" t="s">
        <v>23</v>
      </c>
      <c r="C30" s="8" t="s">
        <v>105</v>
      </c>
      <c r="D30" s="27" t="s">
        <v>49</v>
      </c>
      <c r="E30" s="42">
        <v>42241</v>
      </c>
      <c r="F30" s="7" t="s">
        <v>30</v>
      </c>
      <c r="G30" s="7" t="s">
        <v>57</v>
      </c>
      <c r="H30" s="7" t="s">
        <v>58</v>
      </c>
      <c r="I30" s="7" t="s">
        <v>81</v>
      </c>
      <c r="J30" s="7" t="s">
        <v>82</v>
      </c>
      <c r="K30" t="s">
        <v>83</v>
      </c>
      <c r="L30" t="s">
        <v>106</v>
      </c>
    </row>
    <row r="31" spans="1:12" ht="30.75">
      <c r="A31" t="s">
        <v>52</v>
      </c>
      <c r="B31" s="7" t="s">
        <v>23</v>
      </c>
      <c r="C31" s="8" t="s">
        <v>107</v>
      </c>
      <c r="D31" s="27" t="s">
        <v>49</v>
      </c>
      <c r="E31" s="42">
        <v>43483</v>
      </c>
      <c r="F31" s="7" t="s">
        <v>56</v>
      </c>
      <c r="G31" s="7" t="s">
        <v>57</v>
      </c>
      <c r="H31" s="7" t="s">
        <v>58</v>
      </c>
      <c r="I31" s="7" t="s">
        <v>59</v>
      </c>
      <c r="J31" s="7" t="s">
        <v>60</v>
      </c>
      <c r="K31" t="s">
        <v>59</v>
      </c>
      <c r="L31" s="4" t="s">
        <v>108</v>
      </c>
    </row>
    <row r="32" spans="1:12" ht="30.75">
      <c r="A32" t="s">
        <v>52</v>
      </c>
      <c r="B32" s="7" t="s">
        <v>23</v>
      </c>
      <c r="C32" s="8" t="s">
        <v>48</v>
      </c>
      <c r="D32" s="27" t="s">
        <v>49</v>
      </c>
      <c r="E32" s="42">
        <v>43488</v>
      </c>
      <c r="F32" s="7" t="s">
        <v>103</v>
      </c>
      <c r="G32" s="7" t="s">
        <v>57</v>
      </c>
      <c r="H32" s="7" t="s">
        <v>58</v>
      </c>
      <c r="I32" s="7" t="s">
        <v>59</v>
      </c>
      <c r="J32" s="6" t="s">
        <v>109</v>
      </c>
      <c r="K32" t="s">
        <v>59</v>
      </c>
      <c r="L32" t="s">
        <v>110</v>
      </c>
    </row>
    <row r="33" spans="1:12" ht="30.75">
      <c r="A33" t="s">
        <v>52</v>
      </c>
      <c r="B33" s="7" t="s">
        <v>23</v>
      </c>
      <c r="C33" s="8" t="s">
        <v>111</v>
      </c>
      <c r="D33" s="27" t="s">
        <v>112</v>
      </c>
      <c r="E33" s="42">
        <v>37172</v>
      </c>
      <c r="F33" s="7" t="s">
        <v>56</v>
      </c>
      <c r="G33" s="7" t="s">
        <v>57</v>
      </c>
      <c r="H33" s="7" t="s">
        <v>58</v>
      </c>
      <c r="I33" s="7" t="s">
        <v>59</v>
      </c>
      <c r="J33" s="7" t="s">
        <v>60</v>
      </c>
      <c r="K33" t="s">
        <v>59</v>
      </c>
      <c r="L33" s="4" t="s">
        <v>108</v>
      </c>
    </row>
    <row r="34" spans="1:12">
      <c r="A34" t="s">
        <v>52</v>
      </c>
      <c r="B34" s="7" t="s">
        <v>23</v>
      </c>
      <c r="C34" s="8" t="s">
        <v>113</v>
      </c>
      <c r="D34" s="27" t="s">
        <v>39</v>
      </c>
      <c r="E34" s="42">
        <v>43490</v>
      </c>
      <c r="F34" s="7" t="s">
        <v>30</v>
      </c>
      <c r="G34" s="7" t="s">
        <v>57</v>
      </c>
      <c r="H34" s="7" t="s">
        <v>58</v>
      </c>
      <c r="I34" s="7" t="s">
        <v>81</v>
      </c>
      <c r="J34" s="7" t="s">
        <v>82</v>
      </c>
      <c r="K34" t="s">
        <v>83</v>
      </c>
      <c r="L34" s="1" t="s">
        <v>114</v>
      </c>
    </row>
    <row r="35" spans="1:12">
      <c r="A35" t="s">
        <v>52</v>
      </c>
      <c r="B35" s="7" t="s">
        <v>23</v>
      </c>
      <c r="C35" s="8" t="s">
        <v>115</v>
      </c>
      <c r="D35" s="27" t="s">
        <v>39</v>
      </c>
      <c r="E35" s="42">
        <v>43004</v>
      </c>
      <c r="F35" s="7" t="s">
        <v>103</v>
      </c>
      <c r="G35" s="7" t="s">
        <v>57</v>
      </c>
      <c r="H35" s="7" t="s">
        <v>58</v>
      </c>
      <c r="I35" s="7" t="s">
        <v>59</v>
      </c>
      <c r="J35" s="7" t="s">
        <v>60</v>
      </c>
      <c r="K35" t="s">
        <v>59</v>
      </c>
      <c r="L35" s="4" t="s">
        <v>116</v>
      </c>
    </row>
    <row r="36" spans="1:12">
      <c r="A36" t="s">
        <v>52</v>
      </c>
      <c r="B36" s="7" t="s">
        <v>23</v>
      </c>
      <c r="C36" s="8" t="s">
        <v>117</v>
      </c>
      <c r="D36" s="27" t="s">
        <v>118</v>
      </c>
      <c r="E36" s="42">
        <v>44239</v>
      </c>
      <c r="F36" s="7" t="s">
        <v>56</v>
      </c>
      <c r="G36" s="7" t="s">
        <v>57</v>
      </c>
      <c r="H36" s="7" t="s">
        <v>65</v>
      </c>
      <c r="I36" s="7" t="s">
        <v>59</v>
      </c>
      <c r="J36" s="7" t="s">
        <v>60</v>
      </c>
      <c r="K36" t="s">
        <v>59</v>
      </c>
      <c r="L36" t="s">
        <v>119</v>
      </c>
    </row>
    <row r="37" spans="1:12">
      <c r="A37" t="s">
        <v>120</v>
      </c>
      <c r="B37" s="7" t="s">
        <v>70</v>
      </c>
      <c r="C37" s="8" t="s">
        <v>121</v>
      </c>
      <c r="D37" s="27" t="s">
        <v>122</v>
      </c>
      <c r="E37" s="7">
        <v>1998</v>
      </c>
      <c r="F37" s="7" t="s">
        <v>103</v>
      </c>
      <c r="G37" s="7" t="s">
        <v>123</v>
      </c>
      <c r="J37" s="7" t="s">
        <v>124</v>
      </c>
    </row>
    <row r="38" spans="1:12">
      <c r="A38" t="s">
        <v>120</v>
      </c>
      <c r="B38" s="7" t="s">
        <v>70</v>
      </c>
      <c r="C38" s="8" t="s">
        <v>125</v>
      </c>
      <c r="D38" s="27" t="s">
        <v>126</v>
      </c>
      <c r="E38" s="7">
        <v>2004</v>
      </c>
      <c r="F38" s="7" t="s">
        <v>103</v>
      </c>
      <c r="G38" s="7" t="s">
        <v>123</v>
      </c>
      <c r="J38" s="7" t="s">
        <v>124</v>
      </c>
    </row>
    <row r="39" spans="1:12">
      <c r="A39" t="s">
        <v>120</v>
      </c>
      <c r="B39" s="7" t="s">
        <v>70</v>
      </c>
      <c r="C39" s="8" t="s">
        <v>127</v>
      </c>
      <c r="D39" s="27" t="s">
        <v>17</v>
      </c>
      <c r="E39" s="7">
        <v>2002</v>
      </c>
      <c r="F39" s="7" t="s">
        <v>103</v>
      </c>
      <c r="G39" s="7" t="s">
        <v>123</v>
      </c>
      <c r="J39" s="7" t="s">
        <v>124</v>
      </c>
    </row>
    <row r="40" spans="1:12">
      <c r="A40" t="s">
        <v>120</v>
      </c>
      <c r="B40" s="7" t="s">
        <v>70</v>
      </c>
      <c r="C40" s="8" t="s">
        <v>128</v>
      </c>
      <c r="D40" s="27" t="s">
        <v>17</v>
      </c>
      <c r="E40" s="7">
        <v>2002</v>
      </c>
      <c r="F40" s="7" t="s">
        <v>103</v>
      </c>
      <c r="G40" s="7" t="s">
        <v>123</v>
      </c>
      <c r="J40" s="7" t="s">
        <v>124</v>
      </c>
    </row>
    <row r="41" spans="1:12">
      <c r="A41" t="s">
        <v>120</v>
      </c>
      <c r="B41" s="7" t="s">
        <v>70</v>
      </c>
      <c r="C41" s="8" t="s">
        <v>129</v>
      </c>
      <c r="D41" s="27" t="s">
        <v>64</v>
      </c>
      <c r="E41" s="7">
        <v>2000</v>
      </c>
      <c r="F41" s="7" t="s">
        <v>103</v>
      </c>
      <c r="G41" s="7" t="s">
        <v>123</v>
      </c>
      <c r="J41" s="7" t="s">
        <v>124</v>
      </c>
      <c r="K41" s="3"/>
      <c r="L41" s="3"/>
    </row>
    <row r="42" spans="1:12">
      <c r="A42" t="s">
        <v>120</v>
      </c>
      <c r="B42" s="7" t="s">
        <v>70</v>
      </c>
      <c r="C42" s="8" t="s">
        <v>130</v>
      </c>
      <c r="D42" s="27" t="s">
        <v>64</v>
      </c>
      <c r="E42" s="7">
        <v>2000</v>
      </c>
      <c r="F42" s="7" t="s">
        <v>103</v>
      </c>
      <c r="G42" s="7" t="s">
        <v>123</v>
      </c>
      <c r="J42" s="7" t="s">
        <v>124</v>
      </c>
    </row>
    <row r="43" spans="1:12">
      <c r="A43" t="s">
        <v>120</v>
      </c>
      <c r="B43" s="7" t="s">
        <v>70</v>
      </c>
      <c r="C43" s="8" t="s">
        <v>131</v>
      </c>
      <c r="D43" s="27" t="s">
        <v>132</v>
      </c>
      <c r="E43" s="7">
        <v>1997</v>
      </c>
      <c r="F43" s="7" t="s">
        <v>103</v>
      </c>
      <c r="G43" s="7" t="s">
        <v>123</v>
      </c>
      <c r="J43" s="7" t="s">
        <v>124</v>
      </c>
    </row>
    <row r="44" spans="1:12">
      <c r="A44" t="s">
        <v>120</v>
      </c>
      <c r="B44" s="7" t="s">
        <v>70</v>
      </c>
      <c r="C44" s="8" t="s">
        <v>133</v>
      </c>
      <c r="D44" s="27" t="s">
        <v>134</v>
      </c>
      <c r="E44" s="7">
        <v>1995</v>
      </c>
      <c r="F44" s="7" t="s">
        <v>103</v>
      </c>
      <c r="G44" s="7" t="s">
        <v>123</v>
      </c>
      <c r="J44" s="7" t="s">
        <v>124</v>
      </c>
    </row>
    <row r="45" spans="1:12">
      <c r="A45" t="s">
        <v>120</v>
      </c>
      <c r="B45" s="7" t="s">
        <v>70</v>
      </c>
      <c r="C45" s="8" t="s">
        <v>135</v>
      </c>
      <c r="D45" s="27" t="s">
        <v>134</v>
      </c>
      <c r="E45" s="7">
        <v>1998</v>
      </c>
      <c r="F45" s="7" t="s">
        <v>103</v>
      </c>
      <c r="G45" s="7" t="s">
        <v>123</v>
      </c>
      <c r="J45" s="7" t="s">
        <v>124</v>
      </c>
    </row>
    <row r="46" spans="1:12">
      <c r="A46" t="s">
        <v>120</v>
      </c>
      <c r="B46" s="7" t="s">
        <v>70</v>
      </c>
      <c r="C46" s="8" t="s">
        <v>136</v>
      </c>
      <c r="D46" s="27" t="s">
        <v>137</v>
      </c>
      <c r="E46" s="7">
        <v>2005</v>
      </c>
      <c r="F46" s="7" t="s">
        <v>103</v>
      </c>
      <c r="G46" s="7" t="s">
        <v>123</v>
      </c>
      <c r="J46" s="7" t="s">
        <v>124</v>
      </c>
    </row>
    <row r="47" spans="1:12">
      <c r="A47" t="s">
        <v>120</v>
      </c>
      <c r="B47" s="7" t="s">
        <v>70</v>
      </c>
      <c r="C47" s="8" t="s">
        <v>138</v>
      </c>
      <c r="D47" s="27" t="s">
        <v>75</v>
      </c>
      <c r="E47" s="7">
        <v>1999</v>
      </c>
      <c r="F47" s="7" t="s">
        <v>103</v>
      </c>
      <c r="G47" s="7" t="s">
        <v>123</v>
      </c>
      <c r="J47" s="7" t="s">
        <v>124</v>
      </c>
    </row>
    <row r="48" spans="1:12" s="3" customFormat="1">
      <c r="A48" t="s">
        <v>120</v>
      </c>
      <c r="B48" s="7" t="s">
        <v>70</v>
      </c>
      <c r="C48" s="8" t="s">
        <v>139</v>
      </c>
      <c r="D48" s="27" t="s">
        <v>88</v>
      </c>
      <c r="E48" s="7">
        <v>2014</v>
      </c>
      <c r="F48" s="7" t="s">
        <v>103</v>
      </c>
      <c r="G48" s="7" t="s">
        <v>123</v>
      </c>
      <c r="H48" s="7"/>
      <c r="I48" s="7"/>
      <c r="J48" s="7" t="s">
        <v>124</v>
      </c>
      <c r="K48"/>
      <c r="L48"/>
    </row>
    <row r="49" spans="1:12" s="3" customFormat="1">
      <c r="A49" t="s">
        <v>120</v>
      </c>
      <c r="B49" s="7" t="s">
        <v>70</v>
      </c>
      <c r="C49" s="8" t="s">
        <v>140</v>
      </c>
      <c r="D49" s="27" t="s">
        <v>141</v>
      </c>
      <c r="E49" s="7">
        <v>2001</v>
      </c>
      <c r="F49" s="7" t="s">
        <v>103</v>
      </c>
      <c r="G49" s="7" t="s">
        <v>123</v>
      </c>
      <c r="H49" s="7"/>
      <c r="I49" s="7"/>
      <c r="J49" s="7" t="s">
        <v>124</v>
      </c>
      <c r="K49"/>
      <c r="L49"/>
    </row>
    <row r="50" spans="1:12">
      <c r="A50" t="s">
        <v>120</v>
      </c>
      <c r="B50" s="7" t="s">
        <v>70</v>
      </c>
      <c r="C50" s="8" t="s">
        <v>142</v>
      </c>
      <c r="D50" s="27" t="s">
        <v>143</v>
      </c>
      <c r="E50" s="7">
        <v>1997</v>
      </c>
      <c r="F50" s="7" t="s">
        <v>103</v>
      </c>
      <c r="G50" s="7" t="s">
        <v>123</v>
      </c>
      <c r="H50" s="6"/>
      <c r="J50" s="7" t="s">
        <v>124</v>
      </c>
      <c r="L50" s="4"/>
    </row>
    <row r="51" spans="1:12">
      <c r="A51" t="s">
        <v>120</v>
      </c>
      <c r="B51" s="7" t="s">
        <v>70</v>
      </c>
      <c r="C51" s="8" t="s">
        <v>144</v>
      </c>
      <c r="D51" s="27" t="s">
        <v>145</v>
      </c>
      <c r="E51" s="7">
        <v>1999</v>
      </c>
      <c r="F51" s="7" t="s">
        <v>103</v>
      </c>
      <c r="G51" s="7" t="s">
        <v>123</v>
      </c>
      <c r="J51" s="7" t="s">
        <v>124</v>
      </c>
    </row>
    <row r="52" spans="1:12">
      <c r="A52" t="s">
        <v>120</v>
      </c>
      <c r="B52" s="7" t="s">
        <v>70</v>
      </c>
      <c r="C52" s="8" t="s">
        <v>146</v>
      </c>
      <c r="D52" s="27" t="s">
        <v>147</v>
      </c>
      <c r="E52" s="7">
        <v>1998</v>
      </c>
      <c r="F52" s="7" t="s">
        <v>103</v>
      </c>
      <c r="G52" s="7" t="s">
        <v>123</v>
      </c>
      <c r="J52" s="7" t="s">
        <v>124</v>
      </c>
    </row>
    <row r="53" spans="1:12">
      <c r="A53" t="s">
        <v>120</v>
      </c>
      <c r="B53" s="7" t="s">
        <v>70</v>
      </c>
      <c r="C53" s="8" t="s">
        <v>148</v>
      </c>
      <c r="D53" s="27" t="s">
        <v>149</v>
      </c>
      <c r="E53" s="7">
        <v>2005</v>
      </c>
      <c r="F53" s="7" t="s">
        <v>103</v>
      </c>
      <c r="G53" s="7" t="s">
        <v>123</v>
      </c>
      <c r="J53" s="7" t="s">
        <v>124</v>
      </c>
    </row>
    <row r="54" spans="1:12">
      <c r="A54" t="s">
        <v>120</v>
      </c>
      <c r="B54" s="7" t="s">
        <v>70</v>
      </c>
      <c r="C54" s="8" t="s">
        <v>150</v>
      </c>
      <c r="D54" s="27" t="s">
        <v>33</v>
      </c>
      <c r="E54" s="7">
        <v>1995</v>
      </c>
      <c r="F54" s="7" t="s">
        <v>103</v>
      </c>
      <c r="G54" s="7" t="s">
        <v>123</v>
      </c>
      <c r="J54" s="7" t="s">
        <v>124</v>
      </c>
    </row>
    <row r="55" spans="1:12">
      <c r="A55" t="s">
        <v>120</v>
      </c>
      <c r="B55" s="7" t="s">
        <v>70</v>
      </c>
      <c r="C55" s="8" t="s">
        <v>151</v>
      </c>
      <c r="D55" s="27" t="s">
        <v>97</v>
      </c>
      <c r="E55" s="7">
        <v>2010</v>
      </c>
      <c r="F55" s="7" t="s">
        <v>103</v>
      </c>
      <c r="G55" s="7" t="s">
        <v>123</v>
      </c>
      <c r="H55" s="39"/>
      <c r="J55" s="7" t="s">
        <v>124</v>
      </c>
    </row>
    <row r="56" spans="1:12">
      <c r="A56" t="s">
        <v>120</v>
      </c>
      <c r="B56" s="7" t="s">
        <v>70</v>
      </c>
      <c r="C56" s="8" t="s">
        <v>152</v>
      </c>
      <c r="D56" s="27" t="s">
        <v>97</v>
      </c>
      <c r="E56" s="7">
        <v>2010</v>
      </c>
      <c r="F56" s="7" t="s">
        <v>103</v>
      </c>
      <c r="G56" s="7" t="s">
        <v>123</v>
      </c>
      <c r="J56" s="7" t="s">
        <v>124</v>
      </c>
    </row>
    <row r="57" spans="1:12">
      <c r="A57" t="s">
        <v>120</v>
      </c>
      <c r="B57" s="7" t="s">
        <v>70</v>
      </c>
      <c r="C57" s="8" t="s">
        <v>153</v>
      </c>
      <c r="D57" s="27" t="s">
        <v>97</v>
      </c>
      <c r="E57" s="7">
        <v>2010</v>
      </c>
      <c r="F57" s="7" t="s">
        <v>103</v>
      </c>
      <c r="G57" s="7" t="s">
        <v>123</v>
      </c>
      <c r="J57" s="7" t="s">
        <v>124</v>
      </c>
    </row>
    <row r="58" spans="1:12">
      <c r="A58" t="s">
        <v>120</v>
      </c>
      <c r="B58" s="7" t="s">
        <v>70</v>
      </c>
      <c r="C58" s="8" t="s">
        <v>154</v>
      </c>
      <c r="D58" s="27" t="s">
        <v>155</v>
      </c>
      <c r="E58" s="7">
        <v>2008</v>
      </c>
      <c r="F58" s="7" t="s">
        <v>103</v>
      </c>
      <c r="G58" s="7" t="s">
        <v>123</v>
      </c>
      <c r="J58" s="7" t="s">
        <v>124</v>
      </c>
    </row>
    <row r="59" spans="1:12">
      <c r="A59" t="s">
        <v>120</v>
      </c>
      <c r="B59" s="7" t="s">
        <v>70</v>
      </c>
      <c r="C59" s="8" t="s">
        <v>48</v>
      </c>
      <c r="D59" s="27" t="s">
        <v>49</v>
      </c>
      <c r="E59" s="7">
        <v>1995</v>
      </c>
      <c r="F59" s="7" t="s">
        <v>103</v>
      </c>
      <c r="G59" s="7" t="s">
        <v>123</v>
      </c>
      <c r="J59" s="7" t="s">
        <v>124</v>
      </c>
    </row>
    <row r="60" spans="1:12">
      <c r="A60" t="s">
        <v>120</v>
      </c>
      <c r="B60" s="7" t="s">
        <v>70</v>
      </c>
      <c r="C60" s="8" t="s">
        <v>113</v>
      </c>
      <c r="D60" s="27" t="s">
        <v>39</v>
      </c>
      <c r="E60" s="7">
        <v>1999</v>
      </c>
      <c r="F60" s="7" t="s">
        <v>103</v>
      </c>
      <c r="G60" s="7" t="s">
        <v>123</v>
      </c>
      <c r="J60" s="7" t="s">
        <v>124</v>
      </c>
    </row>
    <row r="61" spans="1:12">
      <c r="A61" t="s">
        <v>120</v>
      </c>
      <c r="B61" s="7" t="s">
        <v>70</v>
      </c>
      <c r="C61" s="8" t="s">
        <v>156</v>
      </c>
      <c r="D61" s="27" t="s">
        <v>39</v>
      </c>
      <c r="E61" s="7">
        <v>2002</v>
      </c>
      <c r="F61" s="7" t="s">
        <v>103</v>
      </c>
      <c r="G61" s="7" t="s">
        <v>123</v>
      </c>
      <c r="J61" s="7" t="s">
        <v>124</v>
      </c>
    </row>
    <row r="62" spans="1:12">
      <c r="A62" t="s">
        <v>120</v>
      </c>
      <c r="B62" s="7" t="s">
        <v>70</v>
      </c>
      <c r="C62" s="8" t="s">
        <v>157</v>
      </c>
      <c r="D62" s="27" t="s">
        <v>158</v>
      </c>
      <c r="E62" s="7">
        <v>2002</v>
      </c>
      <c r="F62" s="7" t="s">
        <v>103</v>
      </c>
      <c r="G62" s="7" t="s">
        <v>123</v>
      </c>
      <c r="J62" s="7" t="s">
        <v>124</v>
      </c>
      <c r="K62" s="3"/>
      <c r="L62" s="3"/>
    </row>
    <row r="63" spans="1:12">
      <c r="A63" t="s">
        <v>120</v>
      </c>
      <c r="B63" s="7" t="s">
        <v>70</v>
      </c>
      <c r="C63" s="8" t="s">
        <v>159</v>
      </c>
      <c r="D63" s="27" t="s">
        <v>78</v>
      </c>
      <c r="E63" s="7">
        <v>2003</v>
      </c>
      <c r="F63" s="7" t="s">
        <v>103</v>
      </c>
      <c r="G63" s="7" t="s">
        <v>123</v>
      </c>
      <c r="J63" s="7" t="s">
        <v>124</v>
      </c>
    </row>
    <row r="64" spans="1:12">
      <c r="A64" t="s">
        <v>120</v>
      </c>
      <c r="B64" s="7" t="s">
        <v>70</v>
      </c>
      <c r="C64" s="8" t="s">
        <v>160</v>
      </c>
      <c r="D64" s="27" t="s">
        <v>161</v>
      </c>
      <c r="E64" s="7">
        <v>2001</v>
      </c>
      <c r="F64" s="7" t="s">
        <v>103</v>
      </c>
      <c r="G64" s="7" t="s">
        <v>123</v>
      </c>
      <c r="J64" s="7" t="s">
        <v>124</v>
      </c>
    </row>
    <row r="65" spans="1:12">
      <c r="A65" t="s">
        <v>120</v>
      </c>
      <c r="B65" s="7" t="s">
        <v>70</v>
      </c>
      <c r="C65" s="8" t="s">
        <v>162</v>
      </c>
      <c r="D65" s="27" t="s">
        <v>118</v>
      </c>
      <c r="E65" s="7">
        <v>2005</v>
      </c>
      <c r="F65" s="7" t="s">
        <v>103</v>
      </c>
      <c r="G65" s="7" t="s">
        <v>123</v>
      </c>
      <c r="J65" s="7" t="s">
        <v>124</v>
      </c>
    </row>
    <row r="66" spans="1:12">
      <c r="A66" t="s">
        <v>120</v>
      </c>
      <c r="B66" s="7" t="s">
        <v>70</v>
      </c>
      <c r="C66" s="8" t="s">
        <v>163</v>
      </c>
      <c r="D66" s="27" t="s">
        <v>118</v>
      </c>
      <c r="E66" s="7">
        <v>2004</v>
      </c>
      <c r="F66" s="7" t="s">
        <v>103</v>
      </c>
      <c r="G66" s="7" t="s">
        <v>123</v>
      </c>
      <c r="J66" s="7" t="s">
        <v>124</v>
      </c>
    </row>
    <row r="67" spans="1:12">
      <c r="A67" t="s">
        <v>120</v>
      </c>
      <c r="B67" s="7" t="s">
        <v>70</v>
      </c>
      <c r="C67" s="8" t="s">
        <v>164</v>
      </c>
      <c r="D67" s="27" t="s">
        <v>118</v>
      </c>
      <c r="E67" s="7">
        <v>2002</v>
      </c>
      <c r="F67" s="7" t="s">
        <v>103</v>
      </c>
      <c r="G67" s="7" t="s">
        <v>123</v>
      </c>
      <c r="J67" s="7" t="s">
        <v>124</v>
      </c>
    </row>
    <row r="68" spans="1:12" ht="45.75">
      <c r="D68" s="27"/>
      <c r="H68" s="5" t="s">
        <v>165</v>
      </c>
      <c r="K68" s="3"/>
      <c r="L68" s="5" t="s">
        <v>166</v>
      </c>
    </row>
    <row r="69" spans="1:12">
      <c r="A69" t="s">
        <v>167</v>
      </c>
      <c r="B69" s="7" t="s">
        <v>168</v>
      </c>
      <c r="C69" s="8" t="s">
        <v>169</v>
      </c>
      <c r="D69" s="27" t="s">
        <v>134</v>
      </c>
      <c r="F69" s="7" t="s">
        <v>18</v>
      </c>
      <c r="K69" t="s">
        <v>170</v>
      </c>
      <c r="L69" s="7" t="s">
        <v>171</v>
      </c>
    </row>
    <row r="70" spans="1:12" s="3" customFormat="1">
      <c r="A70" t="s">
        <v>167</v>
      </c>
      <c r="B70" s="7" t="s">
        <v>168</v>
      </c>
      <c r="C70" s="8" t="s">
        <v>172</v>
      </c>
      <c r="D70" s="27" t="s">
        <v>134</v>
      </c>
      <c r="E70" s="7"/>
      <c r="F70" s="7" t="s">
        <v>18</v>
      </c>
      <c r="G70" s="7"/>
      <c r="H70" s="7"/>
      <c r="I70" s="7"/>
      <c r="J70" s="7"/>
      <c r="K70" t="s">
        <v>170</v>
      </c>
      <c r="L70" s="7" t="s">
        <v>173</v>
      </c>
    </row>
    <row r="71" spans="1:12" s="3" customFormat="1">
      <c r="A71" t="s">
        <v>167</v>
      </c>
      <c r="B71" s="7" t="s">
        <v>53</v>
      </c>
      <c r="C71" s="8" t="s">
        <v>174</v>
      </c>
      <c r="D71" s="27" t="s">
        <v>147</v>
      </c>
      <c r="E71" s="7">
        <v>2014</v>
      </c>
      <c r="F71" s="7" t="s">
        <v>56</v>
      </c>
      <c r="G71" s="7"/>
      <c r="H71" s="7"/>
      <c r="I71" s="7"/>
      <c r="J71" s="7"/>
      <c r="K71"/>
      <c r="L71" s="7" t="s">
        <v>175</v>
      </c>
    </row>
    <row r="72" spans="1:12">
      <c r="A72" t="s">
        <v>167</v>
      </c>
      <c r="B72" s="7" t="s">
        <v>176</v>
      </c>
      <c r="C72" s="8" t="s">
        <v>177</v>
      </c>
      <c r="D72" s="27" t="s">
        <v>178</v>
      </c>
      <c r="E72" s="7">
        <v>2011</v>
      </c>
      <c r="F72" s="7" t="s">
        <v>103</v>
      </c>
      <c r="K72" s="3"/>
      <c r="L72" s="7"/>
    </row>
    <row r="73" spans="1:12">
      <c r="A73" t="s">
        <v>167</v>
      </c>
      <c r="B73" s="7" t="s">
        <v>176</v>
      </c>
      <c r="C73" s="8" t="s">
        <v>179</v>
      </c>
      <c r="D73" s="27" t="s">
        <v>178</v>
      </c>
      <c r="E73" s="7">
        <v>2010</v>
      </c>
      <c r="F73" s="7" t="s">
        <v>103</v>
      </c>
      <c r="L73" s="7"/>
    </row>
    <row r="74" spans="1:12">
      <c r="A74" t="s">
        <v>167</v>
      </c>
      <c r="B74" s="7" t="s">
        <v>180</v>
      </c>
      <c r="C74" s="8" t="s">
        <v>181</v>
      </c>
      <c r="D74" s="27" t="s">
        <v>17</v>
      </c>
      <c r="E74" s="7" t="s">
        <v>182</v>
      </c>
      <c r="F74" s="7" t="s">
        <v>103</v>
      </c>
      <c r="L74" s="7" t="s">
        <v>183</v>
      </c>
    </row>
    <row r="75" spans="1:12">
      <c r="A75" t="s">
        <v>167</v>
      </c>
      <c r="B75" s="7" t="s">
        <v>70</v>
      </c>
      <c r="C75" s="8" t="s">
        <v>184</v>
      </c>
      <c r="D75" s="27" t="s">
        <v>185</v>
      </c>
      <c r="E75" s="7">
        <v>2010</v>
      </c>
      <c r="F75" s="7" t="s">
        <v>18</v>
      </c>
      <c r="H75" s="7" t="s">
        <v>186</v>
      </c>
      <c r="L75" s="7" t="s">
        <v>187</v>
      </c>
    </row>
    <row r="76" spans="1:12" s="3" customFormat="1">
      <c r="A76" t="s">
        <v>167</v>
      </c>
      <c r="B76" s="7" t="s">
        <v>70</v>
      </c>
      <c r="C76" s="8" t="s">
        <v>177</v>
      </c>
      <c r="D76" s="27" t="s">
        <v>178</v>
      </c>
      <c r="E76" s="7">
        <v>2011</v>
      </c>
      <c r="F76" s="7" t="s">
        <v>103</v>
      </c>
      <c r="G76" s="7"/>
      <c r="H76" s="7"/>
      <c r="I76" s="7"/>
      <c r="J76" s="7"/>
      <c r="L76" s="7"/>
    </row>
    <row r="77" spans="1:12" s="3" customFormat="1">
      <c r="A77" t="s">
        <v>167</v>
      </c>
      <c r="B77" s="7" t="s">
        <v>70</v>
      </c>
      <c r="C77" s="8" t="s">
        <v>188</v>
      </c>
      <c r="D77" s="27" t="s">
        <v>178</v>
      </c>
      <c r="E77" s="7">
        <v>2019</v>
      </c>
      <c r="F77" s="7" t="s">
        <v>103</v>
      </c>
      <c r="G77" s="7"/>
      <c r="H77" s="7"/>
      <c r="I77" s="7"/>
      <c r="J77" s="7"/>
      <c r="K77" t="s">
        <v>189</v>
      </c>
      <c r="L77" s="7"/>
    </row>
    <row r="78" spans="1:12">
      <c r="A78" t="s">
        <v>167</v>
      </c>
      <c r="B78" s="7" t="s">
        <v>70</v>
      </c>
      <c r="C78" s="8" t="s">
        <v>190</v>
      </c>
      <c r="D78" s="27" t="s">
        <v>75</v>
      </c>
      <c r="E78" s="7">
        <v>2019</v>
      </c>
      <c r="F78" s="7" t="s">
        <v>103</v>
      </c>
      <c r="L78" s="7"/>
    </row>
    <row r="79" spans="1:12" s="9" customFormat="1" ht="15.75">
      <c r="A79" t="s">
        <v>167</v>
      </c>
      <c r="B79" s="7" t="s">
        <v>70</v>
      </c>
      <c r="C79" s="8" t="s">
        <v>191</v>
      </c>
      <c r="D79" s="28" t="s">
        <v>88</v>
      </c>
      <c r="E79" s="7"/>
      <c r="F79" s="7" t="s">
        <v>30</v>
      </c>
      <c r="G79" s="7"/>
      <c r="H79" s="7" t="s">
        <v>192</v>
      </c>
      <c r="I79" s="7"/>
      <c r="J79" s="7"/>
      <c r="K79"/>
      <c r="L79" s="7" t="s">
        <v>193</v>
      </c>
    </row>
    <row r="80" spans="1:12" s="3" customFormat="1">
      <c r="A80" t="s">
        <v>167</v>
      </c>
      <c r="B80" s="7" t="s">
        <v>70</v>
      </c>
      <c r="C80" s="8" t="s">
        <v>194</v>
      </c>
      <c r="D80" s="27" t="s">
        <v>29</v>
      </c>
      <c r="E80" s="7">
        <v>2012</v>
      </c>
      <c r="F80" s="7" t="s">
        <v>103</v>
      </c>
      <c r="G80" s="7"/>
      <c r="H80" s="7" t="s">
        <v>192</v>
      </c>
      <c r="I80" s="7"/>
      <c r="J80" s="7"/>
      <c r="K80"/>
      <c r="L80" s="7"/>
    </row>
    <row r="81" spans="1:12" s="3" customFormat="1">
      <c r="A81" t="s">
        <v>167</v>
      </c>
      <c r="B81" s="7" t="s">
        <v>70</v>
      </c>
      <c r="C81" s="8" t="s">
        <v>146</v>
      </c>
      <c r="D81" s="27" t="s">
        <v>147</v>
      </c>
      <c r="E81" s="7">
        <v>2013</v>
      </c>
      <c r="F81" s="7" t="s">
        <v>18</v>
      </c>
      <c r="G81" s="7"/>
      <c r="H81" s="7"/>
      <c r="I81" s="7"/>
      <c r="J81" s="7"/>
      <c r="K81"/>
      <c r="L81" s="7" t="s">
        <v>195</v>
      </c>
    </row>
    <row r="82" spans="1:12">
      <c r="A82" t="s">
        <v>167</v>
      </c>
      <c r="B82" s="7" t="s">
        <v>70</v>
      </c>
      <c r="C82" s="8" t="s">
        <v>196</v>
      </c>
      <c r="D82" s="27" t="s">
        <v>149</v>
      </c>
      <c r="F82" s="7" t="s">
        <v>103</v>
      </c>
      <c r="L82" s="7"/>
    </row>
    <row r="83" spans="1:12">
      <c r="A83" t="s">
        <v>167</v>
      </c>
      <c r="B83" s="7" t="s">
        <v>70</v>
      </c>
      <c r="C83" s="8" t="s">
        <v>197</v>
      </c>
      <c r="D83" s="27" t="s">
        <v>97</v>
      </c>
      <c r="E83" s="7">
        <v>2017</v>
      </c>
      <c r="F83" s="7" t="s">
        <v>30</v>
      </c>
      <c r="L83" s="7"/>
    </row>
    <row r="84" spans="1:12">
      <c r="A84" t="s">
        <v>167</v>
      </c>
      <c r="B84" s="7" t="s">
        <v>70</v>
      </c>
      <c r="C84" s="8" t="s">
        <v>198</v>
      </c>
      <c r="D84" s="27" t="s">
        <v>199</v>
      </c>
      <c r="F84" s="7" t="s">
        <v>30</v>
      </c>
      <c r="L84" s="7"/>
    </row>
    <row r="85" spans="1:12">
      <c r="A85" t="s">
        <v>167</v>
      </c>
      <c r="B85" s="7" t="s">
        <v>70</v>
      </c>
      <c r="C85" s="8" t="s">
        <v>200</v>
      </c>
      <c r="D85" s="27" t="s">
        <v>201</v>
      </c>
      <c r="E85" s="7">
        <v>2016</v>
      </c>
      <c r="F85" s="7" t="s">
        <v>30</v>
      </c>
      <c r="L85" s="7" t="s">
        <v>202</v>
      </c>
    </row>
    <row r="86" spans="1:12">
      <c r="A86" t="s">
        <v>167</v>
      </c>
      <c r="B86" s="7" t="s">
        <v>70</v>
      </c>
      <c r="C86" s="8" t="s">
        <v>154</v>
      </c>
      <c r="D86" s="27" t="s">
        <v>155</v>
      </c>
      <c r="F86" s="7" t="s">
        <v>103</v>
      </c>
      <c r="H86" s="39"/>
      <c r="L86" s="7" t="s">
        <v>193</v>
      </c>
    </row>
    <row r="87" spans="1:12">
      <c r="A87" t="s">
        <v>167</v>
      </c>
      <c r="B87" s="7" t="s">
        <v>70</v>
      </c>
      <c r="C87" s="8" t="s">
        <v>203</v>
      </c>
      <c r="D87" s="27" t="s">
        <v>204</v>
      </c>
      <c r="E87" s="7">
        <v>2009</v>
      </c>
      <c r="F87" s="7" t="s">
        <v>103</v>
      </c>
    </row>
    <row r="88" spans="1:12" s="3" customFormat="1">
      <c r="A88" t="s">
        <v>167</v>
      </c>
      <c r="B88" s="7" t="s">
        <v>70</v>
      </c>
      <c r="C88" s="8" t="s">
        <v>77</v>
      </c>
      <c r="D88" s="27" t="s">
        <v>78</v>
      </c>
      <c r="E88" s="7">
        <v>2016</v>
      </c>
      <c r="F88" s="7" t="s">
        <v>103</v>
      </c>
      <c r="G88" s="7"/>
      <c r="H88" s="7"/>
      <c r="I88" s="7"/>
      <c r="J88" s="7"/>
      <c r="K88"/>
      <c r="L88" s="7" t="s">
        <v>205</v>
      </c>
    </row>
    <row r="89" spans="1:12" s="3" customFormat="1">
      <c r="A89" t="s">
        <v>167</v>
      </c>
      <c r="B89" s="7" t="s">
        <v>70</v>
      </c>
      <c r="C89" s="8" t="s">
        <v>206</v>
      </c>
      <c r="D89" s="27" t="s">
        <v>44</v>
      </c>
      <c r="E89" s="7">
        <v>2019</v>
      </c>
      <c r="F89" s="7" t="s">
        <v>30</v>
      </c>
      <c r="G89" s="7" t="s">
        <v>207</v>
      </c>
      <c r="H89" s="7"/>
      <c r="I89" s="7"/>
      <c r="J89" s="7"/>
      <c r="K89" t="s">
        <v>170</v>
      </c>
      <c r="L89" s="7" t="s">
        <v>208</v>
      </c>
    </row>
    <row r="90" spans="1:12">
      <c r="A90" t="s">
        <v>167</v>
      </c>
      <c r="B90" s="7" t="s">
        <v>70</v>
      </c>
      <c r="C90" s="8" t="s">
        <v>209</v>
      </c>
      <c r="D90" s="27" t="s">
        <v>210</v>
      </c>
      <c r="F90" s="7" t="s">
        <v>30</v>
      </c>
      <c r="H90" s="39"/>
      <c r="L90" s="7" t="s">
        <v>211</v>
      </c>
    </row>
    <row r="91" spans="1:12">
      <c r="A91" t="s">
        <v>212</v>
      </c>
      <c r="B91" s="7" t="s">
        <v>23</v>
      </c>
      <c r="C91" s="8" t="s">
        <v>213</v>
      </c>
      <c r="D91" s="27" t="s">
        <v>17</v>
      </c>
      <c r="E91" s="7">
        <v>2017</v>
      </c>
      <c r="F91" s="7" t="s">
        <v>30</v>
      </c>
      <c r="G91" s="7" t="s">
        <v>214</v>
      </c>
      <c r="H91" s="7" t="s">
        <v>215</v>
      </c>
      <c r="I91" s="7" t="s">
        <v>216</v>
      </c>
      <c r="J91" s="7" t="s">
        <v>217</v>
      </c>
      <c r="K91" s="3" t="s">
        <v>218</v>
      </c>
    </row>
    <row r="92" spans="1:12">
      <c r="A92" t="s">
        <v>212</v>
      </c>
      <c r="B92" s="7" t="s">
        <v>23</v>
      </c>
      <c r="C92" s="8" t="s">
        <v>219</v>
      </c>
      <c r="D92" s="27" t="s">
        <v>220</v>
      </c>
      <c r="E92" s="7">
        <v>1983</v>
      </c>
      <c r="F92" s="7" t="s">
        <v>30</v>
      </c>
      <c r="G92" s="7" t="s">
        <v>221</v>
      </c>
      <c r="H92" s="7" t="s">
        <v>222</v>
      </c>
      <c r="I92" s="7" t="s">
        <v>216</v>
      </c>
      <c r="J92" s="7" t="s">
        <v>223</v>
      </c>
      <c r="K92" s="3" t="s">
        <v>218</v>
      </c>
    </row>
    <row r="93" spans="1:12">
      <c r="A93" t="s">
        <v>212</v>
      </c>
      <c r="B93" s="7" t="s">
        <v>23</v>
      </c>
      <c r="C93" s="8" t="s">
        <v>224</v>
      </c>
      <c r="D93" s="27" t="s">
        <v>29</v>
      </c>
      <c r="E93" s="7" t="s">
        <v>225</v>
      </c>
      <c r="F93" s="7" t="s">
        <v>30</v>
      </c>
      <c r="G93" s="7" t="s">
        <v>226</v>
      </c>
      <c r="H93" s="7" t="s">
        <v>227</v>
      </c>
      <c r="I93" s="7" t="s">
        <v>216</v>
      </c>
      <c r="J93" s="7" t="s">
        <v>228</v>
      </c>
      <c r="K93" s="3" t="s">
        <v>218</v>
      </c>
    </row>
    <row r="94" spans="1:12">
      <c r="A94" t="s">
        <v>212</v>
      </c>
      <c r="B94" s="7" t="s">
        <v>23</v>
      </c>
      <c r="C94" s="8" t="s">
        <v>229</v>
      </c>
      <c r="D94" s="27" t="s">
        <v>230</v>
      </c>
      <c r="E94" s="7">
        <v>2015</v>
      </c>
      <c r="F94" s="7" t="s">
        <v>30</v>
      </c>
      <c r="G94" s="7" t="s">
        <v>231</v>
      </c>
      <c r="H94" s="7" t="s">
        <v>232</v>
      </c>
      <c r="I94" s="7" t="s">
        <v>216</v>
      </c>
      <c r="K94" s="3" t="s">
        <v>218</v>
      </c>
      <c r="L94" s="3"/>
    </row>
    <row r="95" spans="1:12">
      <c r="A95" t="s">
        <v>212</v>
      </c>
      <c r="B95" s="7" t="s">
        <v>23</v>
      </c>
      <c r="C95" s="8" t="s">
        <v>150</v>
      </c>
      <c r="D95" s="27" t="s">
        <v>33</v>
      </c>
      <c r="E95" s="7">
        <v>1993</v>
      </c>
      <c r="F95" s="7" t="s">
        <v>30</v>
      </c>
      <c r="G95" s="50" t="s">
        <v>233</v>
      </c>
      <c r="H95" s="7" t="s">
        <v>234</v>
      </c>
      <c r="I95" s="7" t="s">
        <v>20</v>
      </c>
      <c r="J95" s="7" t="s">
        <v>235</v>
      </c>
      <c r="K95" s="3" t="s">
        <v>236</v>
      </c>
      <c r="L95" s="3" t="s">
        <v>237</v>
      </c>
    </row>
    <row r="96" spans="1:12">
      <c r="A96" t="s">
        <v>212</v>
      </c>
      <c r="B96" s="7" t="s">
        <v>23</v>
      </c>
      <c r="C96" s="8" t="s">
        <v>238</v>
      </c>
      <c r="D96" s="27" t="s">
        <v>44</v>
      </c>
      <c r="E96" s="7">
        <v>1995</v>
      </c>
      <c r="F96" s="7" t="s">
        <v>30</v>
      </c>
      <c r="G96" s="7" t="s">
        <v>233</v>
      </c>
      <c r="H96" s="7" t="s">
        <v>239</v>
      </c>
      <c r="I96" s="7" t="s">
        <v>216</v>
      </c>
      <c r="J96" s="7" t="s">
        <v>240</v>
      </c>
      <c r="K96" s="3" t="s">
        <v>218</v>
      </c>
    </row>
    <row r="97" spans="1:12">
      <c r="A97" t="s">
        <v>241</v>
      </c>
      <c r="B97" s="7" t="s">
        <v>70</v>
      </c>
      <c r="C97" s="22" t="s">
        <v>242</v>
      </c>
      <c r="D97" s="29" t="s">
        <v>64</v>
      </c>
      <c r="E97" s="43">
        <v>2008</v>
      </c>
      <c r="F97" s="7" t="s">
        <v>30</v>
      </c>
      <c r="H97" s="52" t="s">
        <v>216</v>
      </c>
      <c r="K97" t="s">
        <v>243</v>
      </c>
    </row>
    <row r="98" spans="1:12">
      <c r="A98" t="s">
        <v>241</v>
      </c>
      <c r="B98" s="7" t="s">
        <v>70</v>
      </c>
      <c r="C98" s="8" t="s">
        <v>244</v>
      </c>
      <c r="D98" s="27" t="s">
        <v>75</v>
      </c>
      <c r="E98" s="7">
        <v>2004</v>
      </c>
      <c r="F98" s="7" t="s">
        <v>30</v>
      </c>
      <c r="H98" s="7" t="s">
        <v>216</v>
      </c>
      <c r="K98" s="3"/>
      <c r="L98" s="3"/>
    </row>
    <row r="99" spans="1:12">
      <c r="A99" t="s">
        <v>241</v>
      </c>
      <c r="B99" s="7" t="s">
        <v>70</v>
      </c>
      <c r="C99" s="8" t="s">
        <v>245</v>
      </c>
      <c r="D99" s="27" t="s">
        <v>118</v>
      </c>
      <c r="E99" s="7">
        <v>2001</v>
      </c>
      <c r="F99" s="7" t="s">
        <v>30</v>
      </c>
      <c r="H99" s="7" t="s">
        <v>216</v>
      </c>
      <c r="K99" s="3"/>
      <c r="L99" s="3"/>
    </row>
    <row r="100" spans="1:12">
      <c r="A100" t="s">
        <v>241</v>
      </c>
      <c r="B100" s="8" t="s">
        <v>45</v>
      </c>
      <c r="C100" s="8" t="s">
        <v>246</v>
      </c>
      <c r="D100" s="30" t="s">
        <v>49</v>
      </c>
      <c r="E100" s="8">
        <v>2015</v>
      </c>
      <c r="F100" s="8" t="s">
        <v>103</v>
      </c>
      <c r="G100" s="8" t="s">
        <v>247</v>
      </c>
      <c r="H100" s="8" t="s">
        <v>248</v>
      </c>
      <c r="I100" s="8" t="s">
        <v>248</v>
      </c>
      <c r="J100" s="8"/>
      <c r="K100" s="10" t="s">
        <v>249</v>
      </c>
      <c r="L100" s="11" t="s">
        <v>250</v>
      </c>
    </row>
    <row r="101" spans="1:12">
      <c r="A101" t="s">
        <v>251</v>
      </c>
      <c r="B101" s="7" t="s">
        <v>70</v>
      </c>
      <c r="C101" s="8" t="s">
        <v>252</v>
      </c>
      <c r="D101" s="27" t="s">
        <v>253</v>
      </c>
      <c r="E101" s="7" t="s">
        <v>254</v>
      </c>
      <c r="F101" s="7" t="s">
        <v>30</v>
      </c>
      <c r="G101" s="7" t="s">
        <v>255</v>
      </c>
      <c r="H101" s="7" t="s">
        <v>256</v>
      </c>
      <c r="I101" s="7" t="s">
        <v>257</v>
      </c>
      <c r="J101" s="7" t="s">
        <v>258</v>
      </c>
    </row>
    <row r="102" spans="1:12">
      <c r="A102" t="s">
        <v>251</v>
      </c>
      <c r="B102" s="7" t="s">
        <v>70</v>
      </c>
      <c r="C102" s="8" t="s">
        <v>259</v>
      </c>
      <c r="D102" s="27" t="s">
        <v>253</v>
      </c>
      <c r="E102" s="7" t="s">
        <v>260</v>
      </c>
      <c r="F102" s="7" t="s">
        <v>30</v>
      </c>
      <c r="G102" s="7" t="s">
        <v>255</v>
      </c>
      <c r="H102" s="7" t="s">
        <v>261</v>
      </c>
      <c r="I102" s="7" t="s">
        <v>257</v>
      </c>
      <c r="J102" s="7" t="s">
        <v>258</v>
      </c>
    </row>
    <row r="103" spans="1:12">
      <c r="A103" t="s">
        <v>251</v>
      </c>
      <c r="B103" s="7" t="s">
        <v>70</v>
      </c>
      <c r="C103" s="8" t="s">
        <v>262</v>
      </c>
      <c r="D103" s="27" t="s">
        <v>253</v>
      </c>
      <c r="E103" s="7" t="s">
        <v>263</v>
      </c>
      <c r="F103" s="7" t="s">
        <v>30</v>
      </c>
      <c r="G103" s="7" t="s">
        <v>255</v>
      </c>
      <c r="H103" s="7" t="s">
        <v>264</v>
      </c>
      <c r="I103" s="7" t="s">
        <v>257</v>
      </c>
      <c r="J103" s="7" t="s">
        <v>258</v>
      </c>
    </row>
    <row r="104" spans="1:12">
      <c r="A104" t="s">
        <v>251</v>
      </c>
      <c r="B104" s="7" t="s">
        <v>70</v>
      </c>
      <c r="C104" s="8" t="s">
        <v>265</v>
      </c>
      <c r="D104" s="27" t="s">
        <v>72</v>
      </c>
      <c r="E104" s="7">
        <v>1999</v>
      </c>
      <c r="F104" s="7" t="s">
        <v>30</v>
      </c>
      <c r="G104" s="7" t="s">
        <v>266</v>
      </c>
      <c r="H104" s="7" t="s">
        <v>267</v>
      </c>
      <c r="I104" s="7" t="s">
        <v>268</v>
      </c>
      <c r="J104" s="7" t="s">
        <v>269</v>
      </c>
      <c r="K104" s="3"/>
      <c r="L104" s="3"/>
    </row>
    <row r="105" spans="1:12" ht="51" customHeight="1">
      <c r="A105" t="s">
        <v>251</v>
      </c>
      <c r="B105" s="7" t="s">
        <v>70</v>
      </c>
      <c r="C105" s="8" t="s">
        <v>270</v>
      </c>
      <c r="D105" s="27" t="s">
        <v>271</v>
      </c>
      <c r="E105" s="7" t="s">
        <v>272</v>
      </c>
      <c r="F105" s="7" t="s">
        <v>30</v>
      </c>
      <c r="G105" s="7" t="s">
        <v>255</v>
      </c>
      <c r="H105" s="7" t="s">
        <v>256</v>
      </c>
      <c r="I105" s="7" t="s">
        <v>257</v>
      </c>
      <c r="J105" s="7" t="s">
        <v>258</v>
      </c>
    </row>
    <row r="106" spans="1:12">
      <c r="A106" t="s">
        <v>251</v>
      </c>
      <c r="B106" s="7" t="s">
        <v>70</v>
      </c>
      <c r="C106" s="8" t="s">
        <v>273</v>
      </c>
      <c r="D106" s="27" t="s">
        <v>271</v>
      </c>
      <c r="E106" s="7" t="s">
        <v>274</v>
      </c>
      <c r="F106" s="7" t="s">
        <v>30</v>
      </c>
      <c r="G106" s="7" t="s">
        <v>255</v>
      </c>
      <c r="H106" s="7" t="s">
        <v>256</v>
      </c>
      <c r="I106" s="7" t="s">
        <v>257</v>
      </c>
      <c r="J106" s="7" t="s">
        <v>258</v>
      </c>
    </row>
    <row r="107" spans="1:12">
      <c r="A107" t="s">
        <v>251</v>
      </c>
      <c r="B107" s="7" t="s">
        <v>70</v>
      </c>
      <c r="C107" s="8" t="s">
        <v>275</v>
      </c>
      <c r="D107" s="27" t="s">
        <v>276</v>
      </c>
      <c r="E107" s="7">
        <v>2008</v>
      </c>
      <c r="F107" s="7" t="s">
        <v>30</v>
      </c>
      <c r="G107" s="7" t="s">
        <v>266</v>
      </c>
      <c r="H107" s="7" t="s">
        <v>277</v>
      </c>
      <c r="I107" s="7" t="s">
        <v>268</v>
      </c>
      <c r="J107" s="7" t="s">
        <v>278</v>
      </c>
      <c r="K107" s="3" t="s">
        <v>279</v>
      </c>
      <c r="L107" s="3" t="s">
        <v>280</v>
      </c>
    </row>
    <row r="108" spans="1:12">
      <c r="A108" t="s">
        <v>251</v>
      </c>
      <c r="B108" s="7" t="s">
        <v>70</v>
      </c>
      <c r="C108" s="8" t="s">
        <v>281</v>
      </c>
      <c r="D108" s="27" t="s">
        <v>44</v>
      </c>
      <c r="E108" s="7" t="s">
        <v>282</v>
      </c>
      <c r="F108" s="7" t="s">
        <v>30</v>
      </c>
      <c r="G108" s="7" t="s">
        <v>255</v>
      </c>
      <c r="H108" s="7" t="s">
        <v>256</v>
      </c>
      <c r="I108" s="7" t="s">
        <v>257</v>
      </c>
      <c r="J108" s="7" t="s">
        <v>258</v>
      </c>
    </row>
    <row r="109" spans="1:12" s="3" customFormat="1" ht="15.75">
      <c r="A109" t="s">
        <v>283</v>
      </c>
      <c r="B109" s="7" t="s">
        <v>70</v>
      </c>
      <c r="C109" s="23" t="s">
        <v>284</v>
      </c>
      <c r="D109" s="28" t="s">
        <v>134</v>
      </c>
      <c r="E109" s="24" t="s">
        <v>285</v>
      </c>
      <c r="F109" s="7" t="s">
        <v>103</v>
      </c>
      <c r="G109" s="7" t="s">
        <v>286</v>
      </c>
      <c r="H109" s="7" t="s">
        <v>287</v>
      </c>
      <c r="I109" s="7" t="s">
        <v>288</v>
      </c>
      <c r="J109" s="7" t="s">
        <v>31</v>
      </c>
      <c r="K109" s="3" t="s">
        <v>31</v>
      </c>
      <c r="L109" s="3" t="s">
        <v>289</v>
      </c>
    </row>
    <row r="110" spans="1:12" s="3" customFormat="1" ht="15.75">
      <c r="A110" t="s">
        <v>283</v>
      </c>
      <c r="B110" s="7" t="s">
        <v>70</v>
      </c>
      <c r="C110" s="23" t="s">
        <v>290</v>
      </c>
      <c r="D110" s="28" t="s">
        <v>291</v>
      </c>
      <c r="E110" s="24" t="s">
        <v>292</v>
      </c>
      <c r="F110" s="7" t="s">
        <v>56</v>
      </c>
      <c r="G110" s="7" t="s">
        <v>286</v>
      </c>
      <c r="H110" s="7" t="s">
        <v>287</v>
      </c>
      <c r="I110" s="7" t="s">
        <v>288</v>
      </c>
      <c r="J110" s="7" t="s">
        <v>31</v>
      </c>
      <c r="K110" s="3" t="s">
        <v>31</v>
      </c>
      <c r="L110" s="3" t="s">
        <v>293</v>
      </c>
    </row>
    <row r="111" spans="1:12" ht="15.75">
      <c r="A111" t="s">
        <v>283</v>
      </c>
      <c r="B111" s="7" t="s">
        <v>70</v>
      </c>
      <c r="C111" s="23" t="s">
        <v>294</v>
      </c>
      <c r="D111" s="28" t="s">
        <v>88</v>
      </c>
      <c r="E111" s="24" t="s">
        <v>295</v>
      </c>
      <c r="F111" s="7" t="s">
        <v>56</v>
      </c>
      <c r="G111" s="7" t="s">
        <v>286</v>
      </c>
      <c r="H111" s="7" t="s">
        <v>287</v>
      </c>
      <c r="I111" s="7" t="s">
        <v>288</v>
      </c>
      <c r="J111" s="7" t="s">
        <v>31</v>
      </c>
      <c r="K111" s="3" t="s">
        <v>31</v>
      </c>
      <c r="L111" s="3" t="s">
        <v>293</v>
      </c>
    </row>
    <row r="112" spans="1:12" ht="15.75">
      <c r="A112" t="s">
        <v>283</v>
      </c>
      <c r="B112" s="7" t="s">
        <v>70</v>
      </c>
      <c r="C112" s="23" t="s">
        <v>296</v>
      </c>
      <c r="D112" s="28" t="s">
        <v>29</v>
      </c>
      <c r="E112" s="24" t="s">
        <v>297</v>
      </c>
      <c r="F112" s="7" t="s">
        <v>56</v>
      </c>
      <c r="G112" s="7" t="s">
        <v>286</v>
      </c>
      <c r="H112" s="7" t="s">
        <v>287</v>
      </c>
      <c r="I112" s="7" t="s">
        <v>288</v>
      </c>
      <c r="J112" s="7" t="s">
        <v>31</v>
      </c>
      <c r="K112" s="3" t="s">
        <v>31</v>
      </c>
      <c r="L112" s="3" t="s">
        <v>293</v>
      </c>
    </row>
    <row r="113" spans="1:12" ht="15.75">
      <c r="A113" t="s">
        <v>283</v>
      </c>
      <c r="B113" s="7" t="s">
        <v>23</v>
      </c>
      <c r="C113" s="23" t="s">
        <v>298</v>
      </c>
      <c r="D113" s="28" t="s">
        <v>122</v>
      </c>
      <c r="E113" s="24" t="s">
        <v>299</v>
      </c>
      <c r="F113" s="7" t="s">
        <v>30</v>
      </c>
      <c r="G113" s="7" t="s">
        <v>286</v>
      </c>
      <c r="H113" s="7" t="s">
        <v>287</v>
      </c>
      <c r="I113" s="7" t="s">
        <v>288</v>
      </c>
      <c r="J113" s="7" t="s">
        <v>300</v>
      </c>
      <c r="K113" s="3" t="s">
        <v>31</v>
      </c>
      <c r="L113" s="3" t="s">
        <v>293</v>
      </c>
    </row>
    <row r="114" spans="1:12" ht="15.75">
      <c r="A114" t="s">
        <v>283</v>
      </c>
      <c r="B114" s="7" t="s">
        <v>23</v>
      </c>
      <c r="C114" s="23" t="s">
        <v>301</v>
      </c>
      <c r="D114" s="28" t="s">
        <v>17</v>
      </c>
      <c r="E114" s="24" t="s">
        <v>302</v>
      </c>
      <c r="F114" s="7" t="s">
        <v>30</v>
      </c>
      <c r="G114" s="7" t="s">
        <v>286</v>
      </c>
      <c r="H114" s="7" t="s">
        <v>287</v>
      </c>
      <c r="I114" s="7" t="s">
        <v>288</v>
      </c>
      <c r="J114" s="7" t="s">
        <v>300</v>
      </c>
      <c r="K114" s="3" t="s">
        <v>31</v>
      </c>
      <c r="L114" s="3" t="s">
        <v>293</v>
      </c>
    </row>
    <row r="115" spans="1:12" ht="15.75">
      <c r="A115" t="s">
        <v>283</v>
      </c>
      <c r="B115" s="7" t="s">
        <v>23</v>
      </c>
      <c r="C115" s="23" t="s">
        <v>303</v>
      </c>
      <c r="D115" s="28" t="s">
        <v>220</v>
      </c>
      <c r="E115" s="24" t="s">
        <v>302</v>
      </c>
      <c r="F115" s="7" t="s">
        <v>30</v>
      </c>
      <c r="G115" s="7" t="s">
        <v>286</v>
      </c>
      <c r="H115" s="7" t="s">
        <v>304</v>
      </c>
      <c r="I115" s="7" t="s">
        <v>288</v>
      </c>
      <c r="J115" s="7" t="s">
        <v>300</v>
      </c>
      <c r="K115" s="3" t="s">
        <v>31</v>
      </c>
      <c r="L115" s="3" t="s">
        <v>293</v>
      </c>
    </row>
    <row r="116" spans="1:12" ht="15.75">
      <c r="A116" t="s">
        <v>283</v>
      </c>
      <c r="B116" s="7" t="s">
        <v>23</v>
      </c>
      <c r="C116" s="23" t="s">
        <v>305</v>
      </c>
      <c r="D116" s="28" t="s">
        <v>85</v>
      </c>
      <c r="E116" s="24" t="s">
        <v>306</v>
      </c>
      <c r="F116" s="7" t="s">
        <v>30</v>
      </c>
      <c r="G116" s="7" t="s">
        <v>286</v>
      </c>
      <c r="H116" s="7" t="s">
        <v>287</v>
      </c>
      <c r="I116" s="7" t="s">
        <v>288</v>
      </c>
      <c r="J116" s="7" t="s">
        <v>300</v>
      </c>
      <c r="K116" s="3" t="s">
        <v>31</v>
      </c>
      <c r="L116" s="3" t="s">
        <v>293</v>
      </c>
    </row>
    <row r="117" spans="1:12" ht="15.75">
      <c r="A117" t="s">
        <v>283</v>
      </c>
      <c r="B117" s="7" t="s">
        <v>23</v>
      </c>
      <c r="C117" s="23" t="s">
        <v>307</v>
      </c>
      <c r="D117" s="28" t="s">
        <v>64</v>
      </c>
      <c r="E117" s="24" t="s">
        <v>308</v>
      </c>
      <c r="F117" s="7" t="s">
        <v>30</v>
      </c>
      <c r="G117" s="7" t="s">
        <v>286</v>
      </c>
      <c r="H117" s="7" t="s">
        <v>287</v>
      </c>
      <c r="I117" s="7" t="s">
        <v>288</v>
      </c>
      <c r="J117" s="7" t="s">
        <v>300</v>
      </c>
      <c r="K117" s="3" t="s">
        <v>31</v>
      </c>
      <c r="L117" s="3" t="s">
        <v>293</v>
      </c>
    </row>
    <row r="118" spans="1:12" ht="15.75">
      <c r="A118" t="s">
        <v>283</v>
      </c>
      <c r="B118" s="7" t="s">
        <v>23</v>
      </c>
      <c r="C118" s="23" t="s">
        <v>309</v>
      </c>
      <c r="D118" s="28" t="s">
        <v>64</v>
      </c>
      <c r="E118" s="24" t="s">
        <v>306</v>
      </c>
      <c r="F118" s="7" t="s">
        <v>30</v>
      </c>
      <c r="G118" s="7" t="s">
        <v>286</v>
      </c>
      <c r="H118" s="7" t="s">
        <v>287</v>
      </c>
      <c r="I118" s="7" t="s">
        <v>288</v>
      </c>
      <c r="J118" s="7" t="s">
        <v>300</v>
      </c>
      <c r="K118" s="3" t="s">
        <v>31</v>
      </c>
      <c r="L118" s="3" t="s">
        <v>293</v>
      </c>
    </row>
    <row r="119" spans="1:12" ht="15.75">
      <c r="A119" t="s">
        <v>283</v>
      </c>
      <c r="B119" s="7" t="s">
        <v>23</v>
      </c>
      <c r="C119" s="23" t="s">
        <v>310</v>
      </c>
      <c r="D119" s="28" t="s">
        <v>311</v>
      </c>
      <c r="E119" s="24" t="s">
        <v>312</v>
      </c>
      <c r="F119" s="7" t="s">
        <v>30</v>
      </c>
      <c r="G119" s="7" t="s">
        <v>286</v>
      </c>
      <c r="H119" s="7" t="s">
        <v>287</v>
      </c>
      <c r="I119" s="7" t="s">
        <v>288</v>
      </c>
      <c r="J119" s="7" t="s">
        <v>300</v>
      </c>
      <c r="K119" s="3" t="s">
        <v>31</v>
      </c>
      <c r="L119" s="3" t="s">
        <v>293</v>
      </c>
    </row>
    <row r="120" spans="1:12" ht="15.75">
      <c r="A120" t="s">
        <v>283</v>
      </c>
      <c r="B120" s="7" t="s">
        <v>23</v>
      </c>
      <c r="C120" s="23" t="s">
        <v>313</v>
      </c>
      <c r="D120" s="28" t="s">
        <v>134</v>
      </c>
      <c r="E120" s="24" t="s">
        <v>312</v>
      </c>
      <c r="F120" s="7" t="s">
        <v>30</v>
      </c>
      <c r="G120" s="7" t="s">
        <v>286</v>
      </c>
      <c r="H120" s="7" t="s">
        <v>287</v>
      </c>
      <c r="I120" s="7" t="s">
        <v>288</v>
      </c>
      <c r="J120" s="7" t="s">
        <v>300</v>
      </c>
      <c r="K120" s="3" t="s">
        <v>31</v>
      </c>
      <c r="L120" s="3" t="s">
        <v>293</v>
      </c>
    </row>
    <row r="121" spans="1:12" ht="15.75">
      <c r="A121" t="s">
        <v>283</v>
      </c>
      <c r="B121" s="7" t="s">
        <v>23</v>
      </c>
      <c r="C121" s="23" t="s">
        <v>314</v>
      </c>
      <c r="D121" s="28" t="s">
        <v>291</v>
      </c>
      <c r="E121" s="24" t="s">
        <v>306</v>
      </c>
      <c r="F121" s="7" t="s">
        <v>30</v>
      </c>
      <c r="G121" s="7" t="s">
        <v>286</v>
      </c>
      <c r="H121" s="7" t="s">
        <v>287</v>
      </c>
      <c r="I121" s="7" t="s">
        <v>288</v>
      </c>
      <c r="J121" s="7" t="s">
        <v>300</v>
      </c>
      <c r="K121" s="3" t="s">
        <v>31</v>
      </c>
      <c r="L121" s="3" t="s">
        <v>293</v>
      </c>
    </row>
    <row r="122" spans="1:12" ht="15.75">
      <c r="A122" t="s">
        <v>283</v>
      </c>
      <c r="B122" s="7" t="s">
        <v>23</v>
      </c>
      <c r="C122" s="23" t="s">
        <v>315</v>
      </c>
      <c r="D122" s="28" t="s">
        <v>137</v>
      </c>
      <c r="E122" s="24" t="s">
        <v>316</v>
      </c>
      <c r="F122" s="7" t="s">
        <v>30</v>
      </c>
      <c r="G122" s="7" t="s">
        <v>286</v>
      </c>
      <c r="H122" s="7" t="s">
        <v>287</v>
      </c>
      <c r="I122" s="7" t="s">
        <v>288</v>
      </c>
      <c r="J122" s="7" t="s">
        <v>300</v>
      </c>
      <c r="K122" s="3" t="s">
        <v>31</v>
      </c>
      <c r="L122" s="3" t="s">
        <v>293</v>
      </c>
    </row>
    <row r="123" spans="1:12" ht="15.75">
      <c r="A123" t="s">
        <v>283</v>
      </c>
      <c r="B123" s="7" t="s">
        <v>23</v>
      </c>
      <c r="C123" s="23" t="s">
        <v>317</v>
      </c>
      <c r="D123" s="28" t="s">
        <v>33</v>
      </c>
      <c r="E123" s="24" t="s">
        <v>318</v>
      </c>
      <c r="F123" s="7" t="s">
        <v>30</v>
      </c>
      <c r="G123" s="7" t="s">
        <v>286</v>
      </c>
      <c r="H123" s="7" t="s">
        <v>287</v>
      </c>
      <c r="I123" s="7" t="s">
        <v>288</v>
      </c>
      <c r="J123" s="7" t="s">
        <v>300</v>
      </c>
      <c r="K123" s="3" t="s">
        <v>31</v>
      </c>
      <c r="L123" s="3" t="s">
        <v>293</v>
      </c>
    </row>
    <row r="124" spans="1:12" ht="15.75">
      <c r="A124" t="s">
        <v>283</v>
      </c>
      <c r="B124" s="7" t="s">
        <v>23</v>
      </c>
      <c r="C124" s="23" t="s">
        <v>319</v>
      </c>
      <c r="D124" s="28" t="s">
        <v>88</v>
      </c>
      <c r="E124" s="24" t="s">
        <v>320</v>
      </c>
      <c r="F124" s="7" t="s">
        <v>30</v>
      </c>
      <c r="G124" s="7" t="s">
        <v>286</v>
      </c>
      <c r="H124" s="7" t="s">
        <v>287</v>
      </c>
      <c r="I124" s="7" t="s">
        <v>288</v>
      </c>
      <c r="J124" s="7" t="s">
        <v>300</v>
      </c>
      <c r="K124" s="3" t="s">
        <v>31</v>
      </c>
      <c r="L124" s="3" t="s">
        <v>293</v>
      </c>
    </row>
    <row r="125" spans="1:12" ht="15.75">
      <c r="A125" t="s">
        <v>283</v>
      </c>
      <c r="B125" s="7" t="s">
        <v>23</v>
      </c>
      <c r="C125" s="23" t="s">
        <v>321</v>
      </c>
      <c r="D125" s="28" t="s">
        <v>88</v>
      </c>
      <c r="E125" s="24" t="s">
        <v>318</v>
      </c>
      <c r="F125" s="7" t="s">
        <v>30</v>
      </c>
      <c r="G125" s="7" t="s">
        <v>286</v>
      </c>
      <c r="H125" s="7" t="s">
        <v>287</v>
      </c>
      <c r="I125" s="7" t="s">
        <v>288</v>
      </c>
      <c r="J125" s="7" t="s">
        <v>300</v>
      </c>
      <c r="K125" s="3" t="s">
        <v>31</v>
      </c>
      <c r="L125" s="3" t="s">
        <v>293</v>
      </c>
    </row>
    <row r="126" spans="1:12" ht="15.75">
      <c r="A126" t="s">
        <v>283</v>
      </c>
      <c r="B126" s="7" t="s">
        <v>23</v>
      </c>
      <c r="C126" s="23" t="s">
        <v>322</v>
      </c>
      <c r="D126" s="28" t="s">
        <v>141</v>
      </c>
      <c r="E126" s="24" t="s">
        <v>323</v>
      </c>
      <c r="F126" s="7" t="s">
        <v>30</v>
      </c>
      <c r="G126" s="7" t="s">
        <v>286</v>
      </c>
      <c r="H126" s="7" t="s">
        <v>287</v>
      </c>
      <c r="I126" s="7" t="s">
        <v>288</v>
      </c>
      <c r="J126" s="7" t="s">
        <v>300</v>
      </c>
      <c r="K126" s="3" t="s">
        <v>31</v>
      </c>
      <c r="L126" s="3" t="s">
        <v>293</v>
      </c>
    </row>
    <row r="127" spans="1:12" ht="15.75">
      <c r="A127" t="s">
        <v>283</v>
      </c>
      <c r="B127" s="7" t="s">
        <v>23</v>
      </c>
      <c r="C127" s="23" t="s">
        <v>324</v>
      </c>
      <c r="D127" s="28" t="s">
        <v>29</v>
      </c>
      <c r="E127" s="24" t="s">
        <v>323</v>
      </c>
      <c r="F127" s="7" t="s">
        <v>30</v>
      </c>
      <c r="G127" s="7" t="s">
        <v>286</v>
      </c>
      <c r="H127" s="7" t="s">
        <v>287</v>
      </c>
      <c r="I127" s="7" t="s">
        <v>288</v>
      </c>
      <c r="J127" s="7" t="s">
        <v>300</v>
      </c>
      <c r="K127" s="3" t="s">
        <v>325</v>
      </c>
      <c r="L127" s="3" t="s">
        <v>326</v>
      </c>
    </row>
    <row r="128" spans="1:12" ht="15.75">
      <c r="A128" t="s">
        <v>283</v>
      </c>
      <c r="B128" s="7" t="s">
        <v>23</v>
      </c>
      <c r="C128" s="23" t="s">
        <v>327</v>
      </c>
      <c r="D128" s="28" t="s">
        <v>33</v>
      </c>
      <c r="E128" s="24" t="s">
        <v>318</v>
      </c>
      <c r="F128" s="7" t="s">
        <v>30</v>
      </c>
      <c r="G128" s="7" t="s">
        <v>286</v>
      </c>
      <c r="H128" s="7" t="s">
        <v>287</v>
      </c>
      <c r="I128" s="7" t="s">
        <v>288</v>
      </c>
      <c r="J128" s="7" t="s">
        <v>300</v>
      </c>
      <c r="K128" s="3" t="s">
        <v>31</v>
      </c>
      <c r="L128" s="3" t="s">
        <v>293</v>
      </c>
    </row>
    <row r="129" spans="1:12" ht="15.75">
      <c r="A129" t="s">
        <v>283</v>
      </c>
      <c r="B129" s="7" t="s">
        <v>23</v>
      </c>
      <c r="C129" s="23" t="s">
        <v>328</v>
      </c>
      <c r="D129" s="28" t="s">
        <v>33</v>
      </c>
      <c r="E129" s="24" t="s">
        <v>299</v>
      </c>
      <c r="F129" s="7" t="s">
        <v>30</v>
      </c>
      <c r="G129" s="7" t="s">
        <v>286</v>
      </c>
      <c r="H129" s="7" t="s">
        <v>287</v>
      </c>
      <c r="I129" s="7" t="s">
        <v>288</v>
      </c>
      <c r="J129" s="7" t="s">
        <v>300</v>
      </c>
      <c r="K129" s="3" t="s">
        <v>31</v>
      </c>
      <c r="L129" s="3" t="s">
        <v>293</v>
      </c>
    </row>
    <row r="130" spans="1:12" ht="15.75">
      <c r="A130" t="s">
        <v>283</v>
      </c>
      <c r="B130" s="7" t="s">
        <v>23</v>
      </c>
      <c r="C130" s="23" t="s">
        <v>329</v>
      </c>
      <c r="D130" s="28" t="s">
        <v>201</v>
      </c>
      <c r="E130" s="24" t="s">
        <v>306</v>
      </c>
      <c r="F130" s="7" t="s">
        <v>30</v>
      </c>
      <c r="G130" s="7" t="s">
        <v>286</v>
      </c>
      <c r="H130" s="7" t="s">
        <v>287</v>
      </c>
      <c r="I130" s="7" t="s">
        <v>288</v>
      </c>
      <c r="J130" s="7" t="s">
        <v>300</v>
      </c>
      <c r="K130" s="3" t="s">
        <v>31</v>
      </c>
      <c r="L130" s="3" t="s">
        <v>293</v>
      </c>
    </row>
    <row r="131" spans="1:12" ht="15.75">
      <c r="A131" t="s">
        <v>283</v>
      </c>
      <c r="B131" s="7" t="s">
        <v>23</v>
      </c>
      <c r="C131" s="23" t="s">
        <v>330</v>
      </c>
      <c r="D131" s="28" t="s">
        <v>204</v>
      </c>
      <c r="E131" s="24" t="s">
        <v>308</v>
      </c>
      <c r="F131" s="7" t="s">
        <v>30</v>
      </c>
      <c r="G131" s="7" t="s">
        <v>286</v>
      </c>
      <c r="H131" s="7" t="s">
        <v>287</v>
      </c>
      <c r="I131" s="7" t="s">
        <v>288</v>
      </c>
      <c r="J131" s="7" t="s">
        <v>300</v>
      </c>
      <c r="K131" s="3" t="s">
        <v>31</v>
      </c>
      <c r="L131" s="3" t="s">
        <v>293</v>
      </c>
    </row>
    <row r="132" spans="1:12" ht="15.75">
      <c r="A132" t="s">
        <v>283</v>
      </c>
      <c r="B132" s="7" t="s">
        <v>23</v>
      </c>
      <c r="C132" s="23" t="s">
        <v>331</v>
      </c>
      <c r="D132" s="28" t="s">
        <v>78</v>
      </c>
      <c r="E132" s="24" t="s">
        <v>297</v>
      </c>
      <c r="F132" s="7" t="s">
        <v>30</v>
      </c>
      <c r="G132" s="7" t="s">
        <v>286</v>
      </c>
      <c r="H132" s="7" t="s">
        <v>287</v>
      </c>
      <c r="I132" s="7" t="s">
        <v>288</v>
      </c>
      <c r="J132" s="7" t="s">
        <v>300</v>
      </c>
      <c r="K132" s="3" t="s">
        <v>31</v>
      </c>
      <c r="L132" s="3" t="s">
        <v>293</v>
      </c>
    </row>
    <row r="133" spans="1:12" ht="15.75">
      <c r="A133" t="s">
        <v>283</v>
      </c>
      <c r="B133" s="7" t="s">
        <v>23</v>
      </c>
      <c r="C133" s="23" t="s">
        <v>332</v>
      </c>
      <c r="D133" s="28" t="s">
        <v>333</v>
      </c>
      <c r="E133" s="24" t="s">
        <v>334</v>
      </c>
      <c r="F133" s="7" t="s">
        <v>30</v>
      </c>
      <c r="G133" s="7" t="s">
        <v>286</v>
      </c>
      <c r="H133" s="7" t="s">
        <v>287</v>
      </c>
      <c r="I133" s="7" t="s">
        <v>288</v>
      </c>
      <c r="J133" s="7" t="s">
        <v>300</v>
      </c>
      <c r="K133" s="3" t="s">
        <v>31</v>
      </c>
      <c r="L133" s="3" t="s">
        <v>293</v>
      </c>
    </row>
    <row r="134" spans="1:12" ht="15.75">
      <c r="A134" t="s">
        <v>283</v>
      </c>
      <c r="B134" s="7" t="s">
        <v>23</v>
      </c>
      <c r="C134" s="23" t="s">
        <v>281</v>
      </c>
      <c r="D134" s="28" t="s">
        <v>44</v>
      </c>
      <c r="E134" s="24" t="s">
        <v>302</v>
      </c>
      <c r="F134" s="7" t="s">
        <v>30</v>
      </c>
      <c r="G134" s="7" t="s">
        <v>286</v>
      </c>
      <c r="H134" s="7" t="s">
        <v>287</v>
      </c>
      <c r="I134" s="7" t="s">
        <v>288</v>
      </c>
      <c r="J134" s="7" t="s">
        <v>300</v>
      </c>
      <c r="K134" s="3" t="s">
        <v>31</v>
      </c>
      <c r="L134" s="3" t="s">
        <v>293</v>
      </c>
    </row>
    <row r="135" spans="1:12">
      <c r="A135" t="s">
        <v>335</v>
      </c>
      <c r="B135" s="7" t="s">
        <v>23</v>
      </c>
      <c r="C135" s="7" t="s">
        <v>336</v>
      </c>
      <c r="D135" s="31" t="s">
        <v>17</v>
      </c>
      <c r="F135" s="7" t="s">
        <v>30</v>
      </c>
      <c r="G135" s="7" t="s">
        <v>123</v>
      </c>
    </row>
    <row r="136" spans="1:12">
      <c r="A136" t="s">
        <v>335</v>
      </c>
      <c r="B136" s="7" t="s">
        <v>70</v>
      </c>
      <c r="C136" s="7" t="s">
        <v>337</v>
      </c>
      <c r="D136" s="31" t="s">
        <v>134</v>
      </c>
      <c r="F136" s="7" t="s">
        <v>103</v>
      </c>
      <c r="G136" s="7" t="s">
        <v>123</v>
      </c>
    </row>
    <row r="137" spans="1:12">
      <c r="A137" t="s">
        <v>335</v>
      </c>
      <c r="B137" s="7" t="s">
        <v>70</v>
      </c>
      <c r="C137" s="7" t="s">
        <v>338</v>
      </c>
      <c r="D137" s="31" t="s">
        <v>72</v>
      </c>
      <c r="F137" s="7" t="s">
        <v>30</v>
      </c>
      <c r="G137" s="7" t="s">
        <v>123</v>
      </c>
    </row>
    <row r="138" spans="1:12">
      <c r="A138" t="s">
        <v>335</v>
      </c>
      <c r="B138" s="7" t="s">
        <v>70</v>
      </c>
      <c r="C138" s="7" t="s">
        <v>339</v>
      </c>
      <c r="D138" s="31" t="s">
        <v>33</v>
      </c>
      <c r="F138" s="7" t="s">
        <v>103</v>
      </c>
      <c r="G138" s="7" t="s">
        <v>123</v>
      </c>
    </row>
    <row r="139" spans="1:12">
      <c r="A139" t="s">
        <v>335</v>
      </c>
      <c r="B139" s="7" t="s">
        <v>70</v>
      </c>
      <c r="C139" s="7" t="s">
        <v>314</v>
      </c>
      <c r="D139" s="31" t="s">
        <v>291</v>
      </c>
      <c r="F139" s="7" t="s">
        <v>30</v>
      </c>
      <c r="G139" s="7" t="s">
        <v>123</v>
      </c>
    </row>
    <row r="140" spans="1:12">
      <c r="A140" t="s">
        <v>335</v>
      </c>
      <c r="B140" s="7" t="s">
        <v>70</v>
      </c>
      <c r="C140" s="7" t="s">
        <v>340</v>
      </c>
      <c r="D140" s="31" t="s">
        <v>291</v>
      </c>
      <c r="F140" s="7" t="s">
        <v>103</v>
      </c>
      <c r="G140" s="7" t="s">
        <v>123</v>
      </c>
    </row>
    <row r="141" spans="1:12">
      <c r="A141" t="s">
        <v>335</v>
      </c>
      <c r="B141" s="7" t="s">
        <v>70</v>
      </c>
      <c r="C141" s="7" t="s">
        <v>181</v>
      </c>
      <c r="D141" s="31" t="s">
        <v>17</v>
      </c>
      <c r="F141" s="7" t="s">
        <v>103</v>
      </c>
      <c r="G141" s="7" t="s">
        <v>123</v>
      </c>
    </row>
    <row r="142" spans="1:12">
      <c r="A142" t="s">
        <v>335</v>
      </c>
      <c r="B142" s="7" t="s">
        <v>70</v>
      </c>
      <c r="C142" s="7" t="s">
        <v>341</v>
      </c>
      <c r="D142" s="31" t="s">
        <v>147</v>
      </c>
      <c r="F142" s="7" t="s">
        <v>103</v>
      </c>
      <c r="G142" s="7" t="s">
        <v>123</v>
      </c>
    </row>
    <row r="143" spans="1:12">
      <c r="A143" t="s">
        <v>335</v>
      </c>
      <c r="B143" s="7" t="s">
        <v>70</v>
      </c>
      <c r="C143" s="7" t="s">
        <v>313</v>
      </c>
      <c r="D143" s="31" t="s">
        <v>134</v>
      </c>
      <c r="F143" s="7" t="s">
        <v>30</v>
      </c>
      <c r="G143" s="7" t="s">
        <v>123</v>
      </c>
    </row>
    <row r="144" spans="1:12">
      <c r="A144" t="s">
        <v>335</v>
      </c>
      <c r="B144" s="7" t="s">
        <v>70</v>
      </c>
      <c r="C144" s="7" t="s">
        <v>331</v>
      </c>
      <c r="D144" s="31" t="s">
        <v>78</v>
      </c>
      <c r="F144" s="7" t="s">
        <v>30</v>
      </c>
      <c r="G144" s="7" t="s">
        <v>123</v>
      </c>
    </row>
    <row r="145" spans="1:12">
      <c r="A145" t="s">
        <v>335</v>
      </c>
      <c r="B145" s="7" t="s">
        <v>70</v>
      </c>
      <c r="C145" s="7" t="s">
        <v>281</v>
      </c>
      <c r="D145" s="31" t="s">
        <v>44</v>
      </c>
      <c r="F145" s="7" t="s">
        <v>103</v>
      </c>
      <c r="G145" s="7" t="s">
        <v>123</v>
      </c>
    </row>
    <row r="146" spans="1:12">
      <c r="A146" t="s">
        <v>335</v>
      </c>
      <c r="B146" s="7" t="s">
        <v>70</v>
      </c>
      <c r="C146" s="7" t="s">
        <v>342</v>
      </c>
      <c r="D146" s="31" t="s">
        <v>88</v>
      </c>
      <c r="F146" s="7" t="s">
        <v>103</v>
      </c>
      <c r="G146" s="7" t="s">
        <v>123</v>
      </c>
    </row>
    <row r="147" spans="1:12" ht="30.75">
      <c r="A147" t="s">
        <v>343</v>
      </c>
      <c r="B147" s="7" t="s">
        <v>53</v>
      </c>
      <c r="C147" t="s">
        <v>344</v>
      </c>
      <c r="D147" s="27" t="s">
        <v>33</v>
      </c>
      <c r="E147" s="7">
        <v>1997</v>
      </c>
      <c r="F147" s="7" t="s">
        <v>18</v>
      </c>
      <c r="G147" s="7" t="s">
        <v>345</v>
      </c>
      <c r="H147" s="7" t="s">
        <v>346</v>
      </c>
      <c r="I147" s="6" t="s">
        <v>347</v>
      </c>
      <c r="K147" s="7"/>
      <c r="L147" s="7" t="s">
        <v>348</v>
      </c>
    </row>
    <row r="148" spans="1:12">
      <c r="A148" t="s">
        <v>343</v>
      </c>
      <c r="B148" s="7" t="s">
        <v>53</v>
      </c>
      <c r="C148" t="s">
        <v>349</v>
      </c>
      <c r="D148" s="27" t="s">
        <v>33</v>
      </c>
      <c r="E148" s="7">
        <v>2018</v>
      </c>
      <c r="F148" s="7" t="s">
        <v>18</v>
      </c>
      <c r="G148" s="7" t="s">
        <v>350</v>
      </c>
      <c r="H148" s="7" t="s">
        <v>351</v>
      </c>
      <c r="I148" s="7" t="s">
        <v>352</v>
      </c>
      <c r="K148" s="7"/>
      <c r="L148" s="7" t="s">
        <v>353</v>
      </c>
    </row>
    <row r="149" spans="1:12" ht="30.75">
      <c r="A149" t="s">
        <v>343</v>
      </c>
      <c r="B149" s="7" t="s">
        <v>53</v>
      </c>
      <c r="C149" t="s">
        <v>354</v>
      </c>
      <c r="D149" s="27" t="s">
        <v>33</v>
      </c>
      <c r="E149" s="7" t="s">
        <v>355</v>
      </c>
      <c r="F149" s="7" t="s">
        <v>18</v>
      </c>
      <c r="G149" s="7" t="s">
        <v>345</v>
      </c>
      <c r="H149" s="7" t="s">
        <v>356</v>
      </c>
      <c r="I149" s="6" t="s">
        <v>347</v>
      </c>
      <c r="K149" s="7" t="s">
        <v>357</v>
      </c>
      <c r="L149" s="7" t="s">
        <v>358</v>
      </c>
    </row>
    <row r="150" spans="1:12">
      <c r="A150" t="s">
        <v>343</v>
      </c>
      <c r="B150" s="7" t="s">
        <v>53</v>
      </c>
      <c r="C150" t="s">
        <v>359</v>
      </c>
      <c r="D150" s="27" t="s">
        <v>134</v>
      </c>
      <c r="E150" s="7">
        <v>2007</v>
      </c>
      <c r="F150" s="7" t="s">
        <v>18</v>
      </c>
      <c r="G150" s="7" t="s">
        <v>360</v>
      </c>
      <c r="H150" s="7" t="s">
        <v>361</v>
      </c>
      <c r="I150" s="7" t="s">
        <v>352</v>
      </c>
      <c r="K150" s="7"/>
      <c r="L150" s="7" t="s">
        <v>362</v>
      </c>
    </row>
    <row r="151" spans="1:12">
      <c r="A151" t="s">
        <v>343</v>
      </c>
      <c r="B151" s="7" t="s">
        <v>53</v>
      </c>
      <c r="C151" t="s">
        <v>363</v>
      </c>
      <c r="D151" s="27" t="s">
        <v>64</v>
      </c>
      <c r="E151" s="7">
        <v>2002</v>
      </c>
      <c r="F151" s="7" t="s">
        <v>18</v>
      </c>
      <c r="G151" s="7" t="s">
        <v>345</v>
      </c>
      <c r="H151" s="7" t="s">
        <v>346</v>
      </c>
      <c r="I151" s="7" t="s">
        <v>352</v>
      </c>
      <c r="K151" s="7"/>
      <c r="L151" s="7" t="s">
        <v>364</v>
      </c>
    </row>
    <row r="152" spans="1:12">
      <c r="A152" t="s">
        <v>343</v>
      </c>
      <c r="B152" s="7" t="s">
        <v>53</v>
      </c>
      <c r="C152" t="s">
        <v>365</v>
      </c>
      <c r="D152" s="27" t="s">
        <v>147</v>
      </c>
      <c r="E152" s="7">
        <v>2018</v>
      </c>
      <c r="F152" s="7" t="s">
        <v>18</v>
      </c>
      <c r="G152" s="7" t="s">
        <v>345</v>
      </c>
      <c r="H152" s="7" t="s">
        <v>346</v>
      </c>
      <c r="I152" s="7" t="s">
        <v>352</v>
      </c>
      <c r="K152" s="7"/>
      <c r="L152" s="7" t="s">
        <v>366</v>
      </c>
    </row>
    <row r="153" spans="1:12">
      <c r="A153" t="s">
        <v>343</v>
      </c>
      <c r="B153" s="7" t="s">
        <v>53</v>
      </c>
      <c r="C153" t="s">
        <v>367</v>
      </c>
      <c r="D153" s="27" t="s">
        <v>88</v>
      </c>
      <c r="E153" s="7">
        <v>2003</v>
      </c>
      <c r="F153" s="7" t="s">
        <v>18</v>
      </c>
      <c r="G153" s="7" t="s">
        <v>345</v>
      </c>
      <c r="H153" s="7" t="s">
        <v>361</v>
      </c>
      <c r="I153" s="7" t="s">
        <v>352</v>
      </c>
      <c r="K153" s="7"/>
      <c r="L153" s="7"/>
    </row>
    <row r="154" spans="1:12">
      <c r="A154" t="s">
        <v>343</v>
      </c>
      <c r="B154" s="7" t="s">
        <v>53</v>
      </c>
      <c r="C154" t="s">
        <v>368</v>
      </c>
      <c r="D154" s="27" t="s">
        <v>17</v>
      </c>
      <c r="E154" s="7">
        <v>2000</v>
      </c>
      <c r="F154" s="7" t="s">
        <v>18</v>
      </c>
      <c r="G154" s="7" t="s">
        <v>350</v>
      </c>
      <c r="H154" s="7" t="s">
        <v>346</v>
      </c>
      <c r="I154" s="7" t="s">
        <v>352</v>
      </c>
      <c r="K154" s="7"/>
      <c r="L154" s="7" t="s">
        <v>369</v>
      </c>
    </row>
    <row r="155" spans="1:12">
      <c r="A155" t="s">
        <v>343</v>
      </c>
      <c r="B155" s="7" t="s">
        <v>53</v>
      </c>
      <c r="C155" t="s">
        <v>370</v>
      </c>
      <c r="D155" s="27" t="s">
        <v>134</v>
      </c>
      <c r="E155" s="7">
        <v>2014</v>
      </c>
      <c r="F155" s="7" t="s">
        <v>18</v>
      </c>
      <c r="G155" s="7" t="s">
        <v>345</v>
      </c>
      <c r="H155" s="7" t="s">
        <v>371</v>
      </c>
      <c r="I155" s="7" t="s">
        <v>352</v>
      </c>
      <c r="K155" s="7"/>
      <c r="L155" s="7"/>
    </row>
    <row r="156" spans="1:12">
      <c r="A156" t="s">
        <v>343</v>
      </c>
      <c r="B156" s="7" t="s">
        <v>53</v>
      </c>
      <c r="C156" t="s">
        <v>370</v>
      </c>
      <c r="D156" s="27" t="s">
        <v>134</v>
      </c>
      <c r="E156" s="7">
        <v>2014</v>
      </c>
      <c r="F156" s="7" t="s">
        <v>18</v>
      </c>
      <c r="G156" s="7" t="s">
        <v>345</v>
      </c>
      <c r="H156" s="7" t="s">
        <v>371</v>
      </c>
      <c r="I156" s="7" t="s">
        <v>352</v>
      </c>
      <c r="K156" s="7"/>
      <c r="L156" s="7"/>
    </row>
    <row r="157" spans="1:12">
      <c r="A157" t="s">
        <v>343</v>
      </c>
      <c r="B157" s="7" t="s">
        <v>53</v>
      </c>
      <c r="C157" t="s">
        <v>372</v>
      </c>
      <c r="D157" s="27" t="s">
        <v>134</v>
      </c>
      <c r="E157" s="7">
        <v>2014</v>
      </c>
      <c r="F157" s="7" t="s">
        <v>18</v>
      </c>
      <c r="G157" s="7" t="s">
        <v>345</v>
      </c>
      <c r="H157" s="7" t="s">
        <v>371</v>
      </c>
      <c r="I157" s="7" t="s">
        <v>352</v>
      </c>
      <c r="K157" s="7"/>
      <c r="L157" s="7" t="s">
        <v>373</v>
      </c>
    </row>
    <row r="158" spans="1:12">
      <c r="A158" t="s">
        <v>343</v>
      </c>
      <c r="B158" s="7" t="s">
        <v>53</v>
      </c>
      <c r="C158" t="s">
        <v>372</v>
      </c>
      <c r="D158" s="27" t="s">
        <v>134</v>
      </c>
      <c r="E158" s="7">
        <v>2014</v>
      </c>
      <c r="F158" s="7" t="s">
        <v>18</v>
      </c>
      <c r="G158" s="7" t="s">
        <v>345</v>
      </c>
      <c r="H158" s="7" t="s">
        <v>351</v>
      </c>
      <c r="I158" s="7" t="s">
        <v>352</v>
      </c>
      <c r="K158" s="7"/>
      <c r="L158" s="7" t="s">
        <v>373</v>
      </c>
    </row>
    <row r="159" spans="1:12">
      <c r="A159" t="s">
        <v>343</v>
      </c>
      <c r="B159" s="7" t="s">
        <v>53</v>
      </c>
      <c r="C159" t="s">
        <v>71</v>
      </c>
      <c r="D159" s="27" t="s">
        <v>72</v>
      </c>
      <c r="E159" s="7">
        <v>2002</v>
      </c>
      <c r="F159" s="7" t="s">
        <v>18</v>
      </c>
      <c r="G159" s="7" t="s">
        <v>345</v>
      </c>
      <c r="H159" s="7" t="s">
        <v>361</v>
      </c>
      <c r="I159" s="7" t="s">
        <v>352</v>
      </c>
      <c r="K159" s="7"/>
      <c r="L159" s="7" t="s">
        <v>374</v>
      </c>
    </row>
    <row r="160" spans="1:12">
      <c r="A160" t="s">
        <v>343</v>
      </c>
      <c r="B160" s="7" t="s">
        <v>53</v>
      </c>
      <c r="C160" t="s">
        <v>194</v>
      </c>
      <c r="D160" s="27" t="s">
        <v>29</v>
      </c>
      <c r="E160" s="7">
        <v>2000</v>
      </c>
      <c r="F160" s="7" t="s">
        <v>18</v>
      </c>
      <c r="G160" s="7" t="s">
        <v>345</v>
      </c>
      <c r="H160" s="7" t="s">
        <v>356</v>
      </c>
      <c r="I160" s="7" t="s">
        <v>352</v>
      </c>
      <c r="K160" s="6" t="s">
        <v>375</v>
      </c>
      <c r="L160" s="7" t="s">
        <v>376</v>
      </c>
    </row>
    <row r="161" spans="1:12" ht="30.75">
      <c r="A161" t="s">
        <v>343</v>
      </c>
      <c r="B161" s="7" t="s">
        <v>377</v>
      </c>
      <c r="C161" t="s">
        <v>378</v>
      </c>
      <c r="D161" s="27" t="s">
        <v>75</v>
      </c>
      <c r="E161" s="7" t="s">
        <v>379</v>
      </c>
      <c r="F161" s="7" t="s">
        <v>30</v>
      </c>
      <c r="H161" s="7" t="s">
        <v>351</v>
      </c>
      <c r="I161" s="6" t="s">
        <v>380</v>
      </c>
      <c r="K161" t="s">
        <v>381</v>
      </c>
      <c r="L161" s="4" t="s">
        <v>382</v>
      </c>
    </row>
    <row r="162" spans="1:12">
      <c r="A162" t="s">
        <v>343</v>
      </c>
      <c r="B162" s="7" t="s">
        <v>377</v>
      </c>
      <c r="C162" t="s">
        <v>354</v>
      </c>
      <c r="D162" s="27" t="s">
        <v>29</v>
      </c>
      <c r="E162" s="7" t="s">
        <v>383</v>
      </c>
      <c r="F162" s="7" t="s">
        <v>30</v>
      </c>
      <c r="I162" s="7" t="s">
        <v>352</v>
      </c>
      <c r="K162" t="s">
        <v>384</v>
      </c>
      <c r="L162" s="6" t="s">
        <v>385</v>
      </c>
    </row>
    <row r="163" spans="1:12">
      <c r="A163" t="s">
        <v>343</v>
      </c>
      <c r="B163" s="7" t="s">
        <v>377</v>
      </c>
      <c r="C163" t="s">
        <v>354</v>
      </c>
      <c r="D163" s="27" t="s">
        <v>29</v>
      </c>
      <c r="E163" s="7" t="s">
        <v>386</v>
      </c>
      <c r="F163" s="7" t="s">
        <v>30</v>
      </c>
      <c r="I163" s="7" t="s">
        <v>352</v>
      </c>
      <c r="K163" t="s">
        <v>384</v>
      </c>
      <c r="L163" s="7" t="s">
        <v>387</v>
      </c>
    </row>
    <row r="164" spans="1:12">
      <c r="A164" t="s">
        <v>343</v>
      </c>
      <c r="B164" s="7" t="s">
        <v>53</v>
      </c>
      <c r="C164" t="s">
        <v>388</v>
      </c>
      <c r="D164" s="27" t="s">
        <v>33</v>
      </c>
      <c r="E164" s="7" t="s">
        <v>389</v>
      </c>
      <c r="F164" s="7" t="s">
        <v>30</v>
      </c>
      <c r="H164" s="7" t="s">
        <v>351</v>
      </c>
      <c r="I164" s="7" t="s">
        <v>352</v>
      </c>
      <c r="K164" t="s">
        <v>384</v>
      </c>
      <c r="L164" t="s">
        <v>390</v>
      </c>
    </row>
    <row r="165" spans="1:12">
      <c r="A165" t="s">
        <v>343</v>
      </c>
      <c r="B165" s="7" t="s">
        <v>377</v>
      </c>
      <c r="C165" t="s">
        <v>391</v>
      </c>
      <c r="D165" s="27" t="s">
        <v>33</v>
      </c>
      <c r="E165" s="7" t="s">
        <v>389</v>
      </c>
      <c r="F165" s="7" t="s">
        <v>30</v>
      </c>
      <c r="H165" s="7" t="s">
        <v>351</v>
      </c>
      <c r="I165" s="7" t="s">
        <v>352</v>
      </c>
      <c r="K165" t="s">
        <v>384</v>
      </c>
      <c r="L165" t="s">
        <v>390</v>
      </c>
    </row>
    <row r="166" spans="1:12">
      <c r="A166" t="s">
        <v>343</v>
      </c>
      <c r="B166" s="7" t="s">
        <v>377</v>
      </c>
      <c r="C166" t="s">
        <v>392</v>
      </c>
      <c r="D166" s="27" t="s">
        <v>78</v>
      </c>
      <c r="E166" s="7" t="s">
        <v>389</v>
      </c>
      <c r="F166" s="7" t="s">
        <v>30</v>
      </c>
      <c r="H166" s="53"/>
      <c r="I166" s="7" t="s">
        <v>352</v>
      </c>
      <c r="L166" t="s">
        <v>387</v>
      </c>
    </row>
    <row r="167" spans="1:12">
      <c r="A167" t="s">
        <v>343</v>
      </c>
      <c r="B167" s="7" t="s">
        <v>377</v>
      </c>
      <c r="C167" t="s">
        <v>393</v>
      </c>
      <c r="D167" s="27" t="s">
        <v>141</v>
      </c>
      <c r="E167" s="7" t="s">
        <v>394</v>
      </c>
      <c r="F167" s="7" t="s">
        <v>56</v>
      </c>
      <c r="I167" s="7" t="s">
        <v>352</v>
      </c>
    </row>
    <row r="169" spans="1:12" ht="45.75" customHeight="1">
      <c r="C169" s="4" t="s">
        <v>395</v>
      </c>
      <c r="D169" s="4"/>
    </row>
    <row r="170" spans="1:12">
      <c r="C170" t="s">
        <v>396</v>
      </c>
      <c r="D170"/>
    </row>
    <row r="172" spans="1:12">
      <c r="A172" t="s">
        <v>397</v>
      </c>
      <c r="B172" s="7" t="s">
        <v>398</v>
      </c>
      <c r="C172" t="str">
        <f>"University of California"</f>
        <v>University of California</v>
      </c>
      <c r="D172" s="27" t="s">
        <v>17</v>
      </c>
      <c r="F172" s="7" t="s">
        <v>30</v>
      </c>
    </row>
    <row r="173" spans="1:12">
      <c r="A173" t="s">
        <v>397</v>
      </c>
      <c r="B173" s="7" t="s">
        <v>398</v>
      </c>
      <c r="C173" t="str">
        <f>"Oklahoma State University, School of Media and Strategic Communications"</f>
        <v>Oklahoma State University, School of Media and Strategic Communications</v>
      </c>
      <c r="D173" s="27" t="s">
        <v>155</v>
      </c>
      <c r="F173" s="7" t="s">
        <v>30</v>
      </c>
    </row>
    <row r="174" spans="1:12">
      <c r="A174" t="s">
        <v>397</v>
      </c>
      <c r="B174" s="7" t="s">
        <v>398</v>
      </c>
      <c r="C174" t="str">
        <f>"Michigan State University"</f>
        <v>Michigan State University</v>
      </c>
      <c r="D174" s="27" t="s">
        <v>141</v>
      </c>
      <c r="F174" s="7" t="s">
        <v>30</v>
      </c>
    </row>
    <row r="175" spans="1:12">
      <c r="A175" t="s">
        <v>397</v>
      </c>
      <c r="B175" s="7" t="s">
        <v>398</v>
      </c>
      <c r="C175" t="str">
        <f>"North Carolina State University"</f>
        <v>North Carolina State University</v>
      </c>
      <c r="D175" s="27" t="s">
        <v>97</v>
      </c>
      <c r="F175" s="7" t="s">
        <v>30</v>
      </c>
    </row>
    <row r="176" spans="1:12">
      <c r="A176" t="s">
        <v>397</v>
      </c>
      <c r="B176" s="7" t="s">
        <v>398</v>
      </c>
      <c r="C176" t="str">
        <f>"Northeastern University"</f>
        <v>Northeastern University</v>
      </c>
      <c r="D176" s="27" t="s">
        <v>88</v>
      </c>
      <c r="F176" s="7" t="s">
        <v>30</v>
      </c>
    </row>
    <row r="177" spans="1:6">
      <c r="A177" t="s">
        <v>397</v>
      </c>
      <c r="B177" s="7" t="s">
        <v>398</v>
      </c>
      <c r="C177" t="str">
        <f>"Santa Clara University"</f>
        <v>Santa Clara University</v>
      </c>
      <c r="D177" s="27" t="s">
        <v>17</v>
      </c>
      <c r="F177" s="7" t="s">
        <v>30</v>
      </c>
    </row>
    <row r="178" spans="1:6">
      <c r="A178" t="s">
        <v>397</v>
      </c>
      <c r="B178" s="7" t="s">
        <v>398</v>
      </c>
      <c r="C178" t="str">
        <f>"The University of Texas at Arlington"</f>
        <v>The University of Texas at Arlington</v>
      </c>
      <c r="D178" s="27" t="s">
        <v>78</v>
      </c>
      <c r="F178" s="7" t="s">
        <v>30</v>
      </c>
    </row>
    <row r="179" spans="1:6">
      <c r="A179" t="s">
        <v>397</v>
      </c>
      <c r="B179" s="7" t="s">
        <v>398</v>
      </c>
      <c r="C179" t="str">
        <f>"University of California at Berkeley"</f>
        <v>University of California at Berkeley</v>
      </c>
      <c r="D179" s="27" t="s">
        <v>17</v>
      </c>
      <c r="F179" s="7" t="s">
        <v>30</v>
      </c>
    </row>
    <row r="180" spans="1:6">
      <c r="A180" t="s">
        <v>397</v>
      </c>
      <c r="B180" s="7" t="s">
        <v>398</v>
      </c>
      <c r="C180" t="str">
        <f>"University of California at Davis"</f>
        <v>University of California at Davis</v>
      </c>
      <c r="D180" s="27" t="s">
        <v>17</v>
      </c>
      <c r="F180" s="7" t="s">
        <v>30</v>
      </c>
    </row>
    <row r="181" spans="1:6">
      <c r="A181" t="s">
        <v>397</v>
      </c>
      <c r="B181" s="7" t="s">
        <v>398</v>
      </c>
      <c r="C181" t="str">
        <f>"University of California, Irvine"</f>
        <v>University of California, Irvine</v>
      </c>
      <c r="D181" s="27" t="s">
        <v>17</v>
      </c>
      <c r="F181" s="7" t="s">
        <v>30</v>
      </c>
    </row>
    <row r="182" spans="1:6">
      <c r="A182" t="s">
        <v>397</v>
      </c>
      <c r="B182" s="7" t="s">
        <v>398</v>
      </c>
      <c r="C182" t="str">
        <f>"University of California at Los Angeles"</f>
        <v>University of California at Los Angeles</v>
      </c>
      <c r="D182" s="27" t="s">
        <v>17</v>
      </c>
      <c r="F182" s="7" t="s">
        <v>30</v>
      </c>
    </row>
    <row r="183" spans="1:6">
      <c r="A183" t="s">
        <v>397</v>
      </c>
      <c r="B183" s="7" t="s">
        <v>398</v>
      </c>
      <c r="C183" t="str">
        <f>"University of California, Merced"</f>
        <v>University of California, Merced</v>
      </c>
      <c r="D183" s="27" t="s">
        <v>17</v>
      </c>
      <c r="F183" s="7" t="s">
        <v>30</v>
      </c>
    </row>
    <row r="184" spans="1:6">
      <c r="A184" t="s">
        <v>397</v>
      </c>
      <c r="B184" s="7" t="s">
        <v>398</v>
      </c>
      <c r="C184" t="str">
        <f>"University of California at Riverside"</f>
        <v>University of California at Riverside</v>
      </c>
      <c r="D184" s="27" t="s">
        <v>17</v>
      </c>
      <c r="F184" s="7" t="s">
        <v>30</v>
      </c>
    </row>
    <row r="185" spans="1:6">
      <c r="A185" t="s">
        <v>397</v>
      </c>
      <c r="B185" s="7" t="s">
        <v>398</v>
      </c>
      <c r="C185" t="str">
        <f>"University of California at San Diego"</f>
        <v>University of California at San Diego</v>
      </c>
      <c r="D185" s="27" t="s">
        <v>17</v>
      </c>
      <c r="F185" s="7" t="s">
        <v>30</v>
      </c>
    </row>
    <row r="186" spans="1:6">
      <c r="A186" t="s">
        <v>397</v>
      </c>
      <c r="B186" s="7" t="s">
        <v>398</v>
      </c>
      <c r="C186" t="str">
        <f>"University of California at San Francisco"</f>
        <v>University of California at San Francisco</v>
      </c>
      <c r="D186" s="27" t="s">
        <v>17</v>
      </c>
      <c r="F186" s="7" t="s">
        <v>30</v>
      </c>
    </row>
    <row r="187" spans="1:6">
      <c r="A187" t="s">
        <v>397</v>
      </c>
      <c r="B187" s="7" t="s">
        <v>398</v>
      </c>
      <c r="C187" t="str">
        <f>"University of California at Santa Barbara"</f>
        <v>University of California at Santa Barbara</v>
      </c>
      <c r="D187" s="27" t="s">
        <v>17</v>
      </c>
      <c r="F187" s="7" t="s">
        <v>30</v>
      </c>
    </row>
    <row r="188" spans="1:6">
      <c r="A188" t="s">
        <v>397</v>
      </c>
      <c r="B188" s="7" t="s">
        <v>398</v>
      </c>
      <c r="C188" t="str">
        <f>"University of California at Santa Cruz"</f>
        <v>University of California at Santa Cruz</v>
      </c>
      <c r="D188" s="27" t="s">
        <v>17</v>
      </c>
      <c r="F188" s="7" t="s">
        <v>30</v>
      </c>
    </row>
    <row r="189" spans="1:6">
      <c r="A189" t="s">
        <v>397</v>
      </c>
      <c r="B189" s="7" t="s">
        <v>398</v>
      </c>
      <c r="C189" t="str">
        <f>"University of Connecticut"</f>
        <v>University of Connecticut</v>
      </c>
      <c r="D189" s="27" t="s">
        <v>399</v>
      </c>
      <c r="F189" s="7" t="s">
        <v>30</v>
      </c>
    </row>
    <row r="190" spans="1:6">
      <c r="A190" t="s">
        <v>397</v>
      </c>
      <c r="B190" s="7" t="s">
        <v>398</v>
      </c>
      <c r="C190" t="str">
        <f>"University of Denver"</f>
        <v>University of Denver</v>
      </c>
      <c r="D190" s="27" t="s">
        <v>220</v>
      </c>
      <c r="F190" s="7" t="s">
        <v>30</v>
      </c>
    </row>
    <row r="191" spans="1:6">
      <c r="A191" t="s">
        <v>397</v>
      </c>
      <c r="B191" s="7" t="s">
        <v>400</v>
      </c>
      <c r="C191" t="str">
        <f>"University of Denver, Study abroad"</f>
        <v>University of Denver, Study abroad</v>
      </c>
      <c r="D191" s="27" t="s">
        <v>220</v>
      </c>
      <c r="F191" s="7" t="s">
        <v>30</v>
      </c>
    </row>
    <row r="192" spans="1:6">
      <c r="A192" t="s">
        <v>397</v>
      </c>
      <c r="B192" s="7" t="s">
        <v>398</v>
      </c>
      <c r="C192" t="str">
        <f>"University of Maryland, College Park"</f>
        <v>University of Maryland, College Park</v>
      </c>
      <c r="D192" s="27" t="s">
        <v>75</v>
      </c>
      <c r="F192" s="7" t="s">
        <v>30</v>
      </c>
    </row>
    <row r="193" spans="1:6">
      <c r="A193" t="s">
        <v>397</v>
      </c>
      <c r="B193" s="7" t="s">
        <v>398</v>
      </c>
      <c r="C193" t="str">
        <f>"University of North Carolina at Chapel Hill"</f>
        <v>University of North Carolina at Chapel Hill</v>
      </c>
      <c r="D193" s="27" t="s">
        <v>97</v>
      </c>
      <c r="F193" s="7" t="s">
        <v>30</v>
      </c>
    </row>
    <row r="194" spans="1:6">
      <c r="A194" t="s">
        <v>397</v>
      </c>
      <c r="B194" s="7" t="s">
        <v>398</v>
      </c>
      <c r="C194" t="str">
        <f>"University of Virginia"</f>
        <v>University of Virginia</v>
      </c>
      <c r="D194" s="27" t="s">
        <v>333</v>
      </c>
      <c r="F194" s="7" t="s">
        <v>30</v>
      </c>
    </row>
    <row r="195" spans="1:6">
      <c r="A195" t="s">
        <v>397</v>
      </c>
      <c r="B195" s="7" t="s">
        <v>398</v>
      </c>
      <c r="C195" t="str">
        <f>"University of Wisconsin-Madison"</f>
        <v>University of Wisconsin-Madison</v>
      </c>
      <c r="D195" s="27" t="s">
        <v>118</v>
      </c>
      <c r="F195" s="7" t="s">
        <v>30</v>
      </c>
    </row>
    <row r="196" spans="1:6">
      <c r="A196" t="s">
        <v>397</v>
      </c>
      <c r="B196" s="7" t="s">
        <v>398</v>
      </c>
      <c r="C196" t="str">
        <f>"Georgia Institute of Technology"</f>
        <v>Georgia Institute of Technology</v>
      </c>
      <c r="D196" s="27" t="s">
        <v>132</v>
      </c>
      <c r="F196" s="7" t="s">
        <v>103</v>
      </c>
    </row>
    <row r="197" spans="1:6">
      <c r="A197" t="s">
        <v>397</v>
      </c>
      <c r="B197" s="7" t="s">
        <v>398</v>
      </c>
      <c r="C197" t="str">
        <f>"Georgia Institute of Technology"</f>
        <v>Georgia Institute of Technology</v>
      </c>
      <c r="D197" s="27" t="s">
        <v>132</v>
      </c>
      <c r="F197" s="7" t="s">
        <v>103</v>
      </c>
    </row>
    <row r="198" spans="1:6">
      <c r="A198" t="s">
        <v>397</v>
      </c>
      <c r="B198" s="7" t="s">
        <v>398</v>
      </c>
      <c r="C198" t="str">
        <f>"Temple University"</f>
        <v>Temple University</v>
      </c>
      <c r="D198" s="27" t="s">
        <v>49</v>
      </c>
      <c r="F198" s="7" t="s">
        <v>103</v>
      </c>
    </row>
    <row r="199" spans="1:6">
      <c r="A199" t="s">
        <v>397</v>
      </c>
      <c r="B199" s="7" t="s">
        <v>398</v>
      </c>
      <c r="C199" t="str">
        <f>"University of Illinois at Urbana-Champaign"</f>
        <v>University of Illinois at Urbana-Champaign</v>
      </c>
      <c r="D199" s="27" t="s">
        <v>134</v>
      </c>
      <c r="F199" s="7" t="s">
        <v>103</v>
      </c>
    </row>
    <row r="200" spans="1:6">
      <c r="A200" t="s">
        <v>397</v>
      </c>
      <c r="B200" s="7" t="s">
        <v>398</v>
      </c>
      <c r="C200" t="str">
        <f>"University of Michigan"</f>
        <v>University of Michigan</v>
      </c>
      <c r="D200" s="27" t="s">
        <v>141</v>
      </c>
      <c r="F200" s="7" t="s">
        <v>103</v>
      </c>
    </row>
    <row r="201" spans="1:6">
      <c r="A201" t="s">
        <v>397</v>
      </c>
      <c r="B201" s="7" t="s">
        <v>15</v>
      </c>
      <c r="C201" t="str">
        <f>"University of Michigan"</f>
        <v>University of Michigan</v>
      </c>
      <c r="D201" s="27" t="s">
        <v>141</v>
      </c>
      <c r="F201" s="7" t="s">
        <v>103</v>
      </c>
    </row>
    <row r="202" spans="1:6">
      <c r="A202" t="s">
        <v>397</v>
      </c>
      <c r="B202" s="7" t="s">
        <v>398</v>
      </c>
      <c r="C202" t="str">
        <f>"University of California at Davis"</f>
        <v>University of California at Davis</v>
      </c>
      <c r="D202" s="27" t="s">
        <v>17</v>
      </c>
      <c r="F202" s="7" t="s">
        <v>103</v>
      </c>
    </row>
    <row r="203" spans="1:6">
      <c r="A203" t="s">
        <v>397</v>
      </c>
      <c r="B203" s="7" t="s">
        <v>398</v>
      </c>
      <c r="C203" t="str">
        <f>"New York University, Speech Pathology"</f>
        <v>New York University, Speech Pathology</v>
      </c>
      <c r="D203" s="27" t="s">
        <v>33</v>
      </c>
      <c r="F203" s="7" t="s">
        <v>56</v>
      </c>
    </row>
    <row r="204" spans="1:6">
      <c r="A204" t="s">
        <v>397</v>
      </c>
      <c r="B204" s="7" t="s">
        <v>398</v>
      </c>
      <c r="C204" t="str">
        <f>"San Fransisco State University, Speech Pathology"</f>
        <v>San Fransisco State University, Speech Pathology</v>
      </c>
      <c r="D204" s="27" t="s">
        <v>17</v>
      </c>
      <c r="F204" s="7" t="s">
        <v>56</v>
      </c>
    </row>
    <row r="205" spans="1:6">
      <c r="A205" t="s">
        <v>397</v>
      </c>
      <c r="B205" s="7" t="s">
        <v>398</v>
      </c>
      <c r="C205" t="str">
        <f>"University of Hawai'i at Manoa"</f>
        <v>University of Hawai'i at Manoa</v>
      </c>
      <c r="D205" s="27" t="s">
        <v>311</v>
      </c>
      <c r="F205" s="7" t="s">
        <v>103</v>
      </c>
    </row>
    <row r="206" spans="1:6">
      <c r="A206" t="s">
        <v>397</v>
      </c>
      <c r="B206" s="7" t="s">
        <v>398</v>
      </c>
      <c r="C206" t="str">
        <f>"University of Montana"</f>
        <v>University of Montana</v>
      </c>
      <c r="D206" s="27" t="s">
        <v>145</v>
      </c>
      <c r="F206" s="7" t="s">
        <v>103</v>
      </c>
    </row>
    <row r="207" spans="1:6">
      <c r="A207" t="s">
        <v>397</v>
      </c>
      <c r="B207" s="7" t="s">
        <v>398</v>
      </c>
      <c r="C207" t="str">
        <f>"Babson College"</f>
        <v>Babson College</v>
      </c>
      <c r="D207" s="27" t="s">
        <v>88</v>
      </c>
      <c r="F207" s="7" t="s">
        <v>103</v>
      </c>
    </row>
    <row r="208" spans="1:6">
      <c r="A208" t="s">
        <v>397</v>
      </c>
      <c r="B208" s="7" t="s">
        <v>398</v>
      </c>
      <c r="C208" t="str">
        <f>"Oregon State University, College of Business"</f>
        <v>Oregon State University, College of Business</v>
      </c>
      <c r="D208" s="27" t="s">
        <v>204</v>
      </c>
      <c r="F208" s="7" t="s">
        <v>103</v>
      </c>
    </row>
    <row r="209" spans="1:12">
      <c r="A209" t="s">
        <v>397</v>
      </c>
      <c r="B209" s="7" t="s">
        <v>398</v>
      </c>
      <c r="C209" t="str">
        <f>"Pepperdine University, Graziadio School of Business and Management"</f>
        <v>Pepperdine University, Graziadio School of Business and Management</v>
      </c>
      <c r="D209" s="27" t="s">
        <v>17</v>
      </c>
      <c r="F209" s="7" t="s">
        <v>103</v>
      </c>
    </row>
    <row r="210" spans="1:12">
      <c r="A210" t="s">
        <v>397</v>
      </c>
      <c r="B210" s="7" t="s">
        <v>400</v>
      </c>
      <c r="C210" t="str">
        <f>"Stanford University, Stanford Summer International Honors Program"</f>
        <v>Stanford University, Stanford Summer International Honors Program</v>
      </c>
      <c r="D210" s="27" t="s">
        <v>17</v>
      </c>
      <c r="F210" s="7" t="s">
        <v>103</v>
      </c>
    </row>
    <row r="211" spans="1:12">
      <c r="A211" t="s">
        <v>397</v>
      </c>
      <c r="B211" s="7" t="s">
        <v>400</v>
      </c>
      <c r="C211" t="str">
        <f>"University of California, Berkeley, Department of Sociology"</f>
        <v>University of California, Berkeley, Department of Sociology</v>
      </c>
      <c r="D211" s="27" t="s">
        <v>17</v>
      </c>
      <c r="F211" s="7" t="s">
        <v>56</v>
      </c>
    </row>
    <row r="212" spans="1:12">
      <c r="A212" t="s">
        <v>397</v>
      </c>
      <c r="B212" s="7" t="s">
        <v>400</v>
      </c>
      <c r="C212" t="str">
        <f>"University of California, Berkeley, Haas School of Business"</f>
        <v>University of California, Berkeley, Haas School of Business</v>
      </c>
      <c r="D212" s="27" t="s">
        <v>17</v>
      </c>
      <c r="F212" s="7" t="s">
        <v>103</v>
      </c>
    </row>
    <row r="213" spans="1:12">
      <c r="A213" t="s">
        <v>397</v>
      </c>
      <c r="B213" s="7" t="s">
        <v>398</v>
      </c>
      <c r="C213" t="str">
        <f>"University of Connecticut School of Business"</f>
        <v>University of Connecticut School of Business</v>
      </c>
      <c r="D213" s="27" t="s">
        <v>399</v>
      </c>
      <c r="F213" s="7" t="s">
        <v>103</v>
      </c>
    </row>
    <row r="214" spans="1:12" ht="30.75">
      <c r="A214" t="s">
        <v>401</v>
      </c>
      <c r="B214" s="32" t="s">
        <v>402</v>
      </c>
      <c r="C214" s="32" t="s">
        <v>403</v>
      </c>
      <c r="D214" s="27" t="s">
        <v>29</v>
      </c>
      <c r="E214" s="33">
        <v>31098</v>
      </c>
      <c r="F214" s="7" t="s">
        <v>30</v>
      </c>
      <c r="G214" s="8" t="s">
        <v>404</v>
      </c>
      <c r="J214" s="5" t="s">
        <v>405</v>
      </c>
      <c r="K214" s="5" t="s">
        <v>406</v>
      </c>
      <c r="L214" s="5" t="s">
        <v>407</v>
      </c>
    </row>
    <row r="215" spans="1:12">
      <c r="A215" t="s">
        <v>401</v>
      </c>
      <c r="B215" s="34" t="s">
        <v>402</v>
      </c>
      <c r="C215" s="34" t="s">
        <v>408</v>
      </c>
      <c r="D215" s="27" t="s">
        <v>399</v>
      </c>
      <c r="E215" s="44">
        <v>34144</v>
      </c>
      <c r="F215" s="7" t="s">
        <v>30</v>
      </c>
      <c r="G215" s="7" t="s">
        <v>404</v>
      </c>
    </row>
    <row r="216" spans="1:12">
      <c r="A216" t="s">
        <v>401</v>
      </c>
      <c r="B216" s="34" t="s">
        <v>402</v>
      </c>
      <c r="C216" s="34" t="s">
        <v>409</v>
      </c>
      <c r="D216" s="27" t="s">
        <v>143</v>
      </c>
      <c r="E216" s="44">
        <v>31741</v>
      </c>
      <c r="F216" s="7" t="s">
        <v>30</v>
      </c>
      <c r="G216" s="7" t="s">
        <v>404</v>
      </c>
    </row>
    <row r="217" spans="1:12">
      <c r="A217" t="s">
        <v>401</v>
      </c>
      <c r="B217" s="34" t="s">
        <v>402</v>
      </c>
      <c r="C217" s="34" t="s">
        <v>410</v>
      </c>
      <c r="D217" s="27" t="s">
        <v>88</v>
      </c>
      <c r="F217" s="7" t="s">
        <v>103</v>
      </c>
      <c r="G217" s="7" t="s">
        <v>404</v>
      </c>
    </row>
    <row r="218" spans="1:12">
      <c r="A218" t="s">
        <v>401</v>
      </c>
      <c r="B218" s="34" t="s">
        <v>402</v>
      </c>
      <c r="C218" s="34" t="s">
        <v>411</v>
      </c>
      <c r="D218" s="27" t="s">
        <v>141</v>
      </c>
      <c r="E218" s="44">
        <v>36259</v>
      </c>
      <c r="F218" s="7" t="s">
        <v>30</v>
      </c>
      <c r="G218" s="7" t="s">
        <v>404</v>
      </c>
    </row>
    <row r="219" spans="1:12">
      <c r="A219" t="s">
        <v>401</v>
      </c>
      <c r="B219" s="34" t="s">
        <v>402</v>
      </c>
      <c r="C219" s="34" t="s">
        <v>412</v>
      </c>
      <c r="D219" s="27" t="s">
        <v>311</v>
      </c>
      <c r="E219" s="44">
        <v>37327</v>
      </c>
      <c r="F219" s="7" t="s">
        <v>30</v>
      </c>
      <c r="G219" s="7" t="s">
        <v>404</v>
      </c>
    </row>
    <row r="220" spans="1:12">
      <c r="A220" t="s">
        <v>401</v>
      </c>
      <c r="B220" s="34" t="s">
        <v>402</v>
      </c>
      <c r="C220" s="34" t="s">
        <v>413</v>
      </c>
      <c r="D220" s="27" t="s">
        <v>137</v>
      </c>
      <c r="E220" s="44"/>
      <c r="F220" s="7" t="s">
        <v>30</v>
      </c>
      <c r="G220" s="7" t="s">
        <v>404</v>
      </c>
    </row>
    <row r="221" spans="1:12">
      <c r="A221" t="s">
        <v>401</v>
      </c>
      <c r="B221" s="34" t="s">
        <v>402</v>
      </c>
      <c r="C221" s="34" t="s">
        <v>414</v>
      </c>
      <c r="D221" s="27" t="s">
        <v>17</v>
      </c>
      <c r="F221" s="7" t="s">
        <v>30</v>
      </c>
      <c r="G221" s="7" t="s">
        <v>404</v>
      </c>
    </row>
    <row r="222" spans="1:12">
      <c r="A222" t="s">
        <v>401</v>
      </c>
      <c r="B222" s="34" t="s">
        <v>402</v>
      </c>
      <c r="C222" s="34" t="s">
        <v>157</v>
      </c>
      <c r="D222" s="27" t="s">
        <v>158</v>
      </c>
      <c r="E222" s="44">
        <v>37602</v>
      </c>
      <c r="F222" s="7" t="s">
        <v>30</v>
      </c>
      <c r="G222" s="7" t="s">
        <v>404</v>
      </c>
    </row>
    <row r="223" spans="1:12">
      <c r="A223" t="s">
        <v>401</v>
      </c>
      <c r="B223" s="34" t="s">
        <v>402</v>
      </c>
      <c r="C223" s="34" t="s">
        <v>415</v>
      </c>
      <c r="D223" s="27" t="s">
        <v>49</v>
      </c>
      <c r="E223" s="44">
        <v>37893</v>
      </c>
      <c r="F223" s="7" t="s">
        <v>30</v>
      </c>
      <c r="G223" s="7" t="s">
        <v>404</v>
      </c>
    </row>
    <row r="224" spans="1:12">
      <c r="A224" t="s">
        <v>401</v>
      </c>
      <c r="B224" s="34" t="s">
        <v>402</v>
      </c>
      <c r="C224" s="34" t="s">
        <v>416</v>
      </c>
      <c r="D224" s="27" t="s">
        <v>97</v>
      </c>
      <c r="E224" s="44">
        <v>38215</v>
      </c>
      <c r="F224" s="7" t="s">
        <v>30</v>
      </c>
      <c r="G224" s="7" t="s">
        <v>404</v>
      </c>
    </row>
    <row r="225" spans="1:7">
      <c r="A225" t="s">
        <v>401</v>
      </c>
      <c r="B225" s="34" t="s">
        <v>402</v>
      </c>
      <c r="C225" s="34" t="s">
        <v>417</v>
      </c>
      <c r="D225" s="27" t="s">
        <v>204</v>
      </c>
      <c r="F225" s="7" t="s">
        <v>30</v>
      </c>
      <c r="G225" s="7" t="s">
        <v>404</v>
      </c>
    </row>
    <row r="226" spans="1:7">
      <c r="A226" t="s">
        <v>401</v>
      </c>
      <c r="B226" s="34" t="s">
        <v>402</v>
      </c>
      <c r="C226" s="34" t="s">
        <v>418</v>
      </c>
      <c r="D226" s="27" t="s">
        <v>419</v>
      </c>
      <c r="F226" s="7" t="s">
        <v>30</v>
      </c>
      <c r="G226" s="7" t="s">
        <v>404</v>
      </c>
    </row>
    <row r="227" spans="1:7">
      <c r="A227" t="s">
        <v>401</v>
      </c>
      <c r="B227" s="34" t="s">
        <v>402</v>
      </c>
      <c r="C227" s="34" t="s">
        <v>224</v>
      </c>
      <c r="D227" s="27" t="s">
        <v>29</v>
      </c>
      <c r="E227" s="44">
        <v>30799</v>
      </c>
      <c r="F227" s="7" t="s">
        <v>30</v>
      </c>
      <c r="G227" s="7" t="s">
        <v>404</v>
      </c>
    </row>
    <row r="228" spans="1:7">
      <c r="A228" t="s">
        <v>401</v>
      </c>
      <c r="B228" s="34" t="s">
        <v>402</v>
      </c>
      <c r="C228" s="34" t="s">
        <v>420</v>
      </c>
      <c r="D228" s="27" t="s">
        <v>97</v>
      </c>
      <c r="E228" s="44"/>
      <c r="F228" s="7" t="s">
        <v>30</v>
      </c>
      <c r="G228" s="7" t="s">
        <v>404</v>
      </c>
    </row>
    <row r="229" spans="1:7">
      <c r="A229" t="s">
        <v>401</v>
      </c>
      <c r="B229" s="34" t="s">
        <v>402</v>
      </c>
      <c r="C229" s="34" t="s">
        <v>421</v>
      </c>
      <c r="D229" s="27" t="s">
        <v>97</v>
      </c>
      <c r="E229" s="44">
        <v>34675</v>
      </c>
      <c r="F229" s="7" t="s">
        <v>30</v>
      </c>
      <c r="G229" s="7" t="s">
        <v>404</v>
      </c>
    </row>
    <row r="230" spans="1:7">
      <c r="A230" t="s">
        <v>401</v>
      </c>
      <c r="B230" s="34" t="s">
        <v>402</v>
      </c>
      <c r="C230" s="34" t="s">
        <v>422</v>
      </c>
      <c r="D230" s="27" t="s">
        <v>143</v>
      </c>
      <c r="E230" s="44">
        <v>36951</v>
      </c>
      <c r="F230" s="7" t="s">
        <v>30</v>
      </c>
      <c r="G230" s="7" t="s">
        <v>404</v>
      </c>
    </row>
    <row r="231" spans="1:7">
      <c r="A231" t="s">
        <v>401</v>
      </c>
      <c r="B231" s="34" t="s">
        <v>402</v>
      </c>
      <c r="C231" s="34" t="s">
        <v>423</v>
      </c>
      <c r="D231" s="27" t="s">
        <v>97</v>
      </c>
      <c r="F231" s="7" t="s">
        <v>30</v>
      </c>
      <c r="G231" s="7" t="s">
        <v>404</v>
      </c>
    </row>
    <row r="232" spans="1:7">
      <c r="A232" t="s">
        <v>401</v>
      </c>
      <c r="B232" s="34" t="s">
        <v>402</v>
      </c>
      <c r="C232" s="34" t="s">
        <v>424</v>
      </c>
      <c r="D232" s="27" t="s">
        <v>134</v>
      </c>
      <c r="E232" s="44">
        <v>38215</v>
      </c>
      <c r="F232" s="7" t="s">
        <v>30</v>
      </c>
      <c r="G232" s="7" t="s">
        <v>404</v>
      </c>
    </row>
    <row r="233" spans="1:7">
      <c r="A233" t="s">
        <v>401</v>
      </c>
      <c r="B233" s="34" t="s">
        <v>402</v>
      </c>
      <c r="C233" s="34" t="s">
        <v>425</v>
      </c>
      <c r="D233" s="27" t="s">
        <v>333</v>
      </c>
      <c r="E233" s="44">
        <v>33952</v>
      </c>
      <c r="F233" s="7" t="s">
        <v>30</v>
      </c>
      <c r="G233" s="7" t="s">
        <v>404</v>
      </c>
    </row>
    <row r="234" spans="1:7">
      <c r="A234" t="s">
        <v>401</v>
      </c>
      <c r="B234" s="34" t="s">
        <v>402</v>
      </c>
      <c r="C234" s="34" t="s">
        <v>426</v>
      </c>
      <c r="D234" s="27" t="s">
        <v>141</v>
      </c>
      <c r="F234" s="7" t="s">
        <v>30</v>
      </c>
      <c r="G234" s="7" t="s">
        <v>404</v>
      </c>
    </row>
    <row r="235" spans="1:7">
      <c r="A235" t="s">
        <v>401</v>
      </c>
      <c r="B235" s="34" t="s">
        <v>402</v>
      </c>
      <c r="C235" s="34" t="s">
        <v>427</v>
      </c>
      <c r="D235" s="27" t="s">
        <v>132</v>
      </c>
      <c r="E235" s="44">
        <v>39238</v>
      </c>
      <c r="F235" s="7" t="s">
        <v>30</v>
      </c>
      <c r="G235" s="7" t="s">
        <v>404</v>
      </c>
    </row>
    <row r="236" spans="1:7">
      <c r="A236" t="s">
        <v>401</v>
      </c>
      <c r="B236" s="34" t="s">
        <v>402</v>
      </c>
      <c r="C236" s="34" t="s">
        <v>428</v>
      </c>
      <c r="D236" s="27" t="s">
        <v>134</v>
      </c>
      <c r="F236" s="7" t="s">
        <v>30</v>
      </c>
      <c r="G236" s="7" t="s">
        <v>404</v>
      </c>
    </row>
    <row r="237" spans="1:7">
      <c r="A237" t="s">
        <v>401</v>
      </c>
      <c r="B237" s="34" t="s">
        <v>402</v>
      </c>
      <c r="C237" s="34" t="s">
        <v>429</v>
      </c>
      <c r="D237" s="27" t="s">
        <v>132</v>
      </c>
      <c r="E237" s="44">
        <v>37929</v>
      </c>
      <c r="F237" s="7" t="s">
        <v>30</v>
      </c>
      <c r="G237" s="7" t="s">
        <v>404</v>
      </c>
    </row>
    <row r="238" spans="1:7">
      <c r="A238" t="s">
        <v>401</v>
      </c>
      <c r="B238" s="34" t="s">
        <v>402</v>
      </c>
      <c r="C238" s="34" t="s">
        <v>430</v>
      </c>
      <c r="D238" s="27" t="s">
        <v>201</v>
      </c>
      <c r="E238" s="44">
        <v>37523</v>
      </c>
      <c r="F238" s="7" t="s">
        <v>30</v>
      </c>
      <c r="G238" s="7" t="s">
        <v>404</v>
      </c>
    </row>
    <row r="239" spans="1:7">
      <c r="A239" t="s">
        <v>401</v>
      </c>
      <c r="B239" s="34" t="s">
        <v>402</v>
      </c>
      <c r="C239" s="34" t="s">
        <v>324</v>
      </c>
      <c r="D239" s="27" t="s">
        <v>29</v>
      </c>
      <c r="F239" s="7" t="s">
        <v>30</v>
      </c>
      <c r="G239" s="7" t="s">
        <v>404</v>
      </c>
    </row>
    <row r="240" spans="1:7">
      <c r="A240" t="s">
        <v>401</v>
      </c>
      <c r="B240" s="34" t="s">
        <v>402</v>
      </c>
      <c r="C240" s="34" t="s">
        <v>431</v>
      </c>
      <c r="D240" s="27" t="s">
        <v>122</v>
      </c>
      <c r="E240" s="44">
        <v>36644</v>
      </c>
      <c r="F240" s="7" t="s">
        <v>30</v>
      </c>
      <c r="G240" s="7" t="s">
        <v>404</v>
      </c>
    </row>
    <row r="241" spans="1:12">
      <c r="A241" t="s">
        <v>401</v>
      </c>
      <c r="B241" s="34" t="s">
        <v>402</v>
      </c>
      <c r="C241" s="34" t="s">
        <v>432</v>
      </c>
      <c r="D241" s="27" t="s">
        <v>118</v>
      </c>
      <c r="E241" s="44">
        <v>31740</v>
      </c>
      <c r="F241" s="7" t="s">
        <v>30</v>
      </c>
      <c r="G241" s="7" t="s">
        <v>404</v>
      </c>
    </row>
    <row r="242" spans="1:12">
      <c r="A242" t="s">
        <v>401</v>
      </c>
      <c r="B242" s="34" t="s">
        <v>402</v>
      </c>
      <c r="C242" s="34" t="s">
        <v>433</v>
      </c>
      <c r="D242" s="27" t="s">
        <v>434</v>
      </c>
      <c r="E242" s="44">
        <v>38952</v>
      </c>
      <c r="F242" s="7" t="s">
        <v>30</v>
      </c>
      <c r="G242" s="7" t="s">
        <v>404</v>
      </c>
    </row>
    <row r="243" spans="1:12">
      <c r="A243" t="s">
        <v>401</v>
      </c>
      <c r="B243" s="34" t="s">
        <v>402</v>
      </c>
      <c r="C243" s="34" t="s">
        <v>435</v>
      </c>
      <c r="D243" s="27" t="s">
        <v>118</v>
      </c>
      <c r="E243" s="44">
        <v>38670</v>
      </c>
      <c r="F243" s="7" t="s">
        <v>30</v>
      </c>
      <c r="G243" s="7" t="s">
        <v>404</v>
      </c>
    </row>
    <row r="244" spans="1:12">
      <c r="A244" t="s">
        <v>401</v>
      </c>
      <c r="B244" s="34" t="s">
        <v>402</v>
      </c>
      <c r="C244" s="34" t="s">
        <v>436</v>
      </c>
      <c r="D244" s="27" t="s">
        <v>17</v>
      </c>
      <c r="E244" s="44">
        <v>38306</v>
      </c>
      <c r="F244" s="7" t="s">
        <v>30</v>
      </c>
      <c r="G244" s="7" t="s">
        <v>404</v>
      </c>
    </row>
    <row r="245" spans="1:12">
      <c r="A245" t="s">
        <v>401</v>
      </c>
      <c r="B245" s="34" t="s">
        <v>402</v>
      </c>
      <c r="C245" s="34" t="s">
        <v>437</v>
      </c>
      <c r="D245" s="27" t="s">
        <v>33</v>
      </c>
      <c r="E245" s="44">
        <v>37480</v>
      </c>
      <c r="F245" s="7" t="s">
        <v>30</v>
      </c>
      <c r="G245" s="7" t="s">
        <v>404</v>
      </c>
    </row>
    <row r="246" spans="1:12">
      <c r="A246" t="s">
        <v>401</v>
      </c>
      <c r="B246" s="34" t="s">
        <v>402</v>
      </c>
      <c r="C246" s="34" t="s">
        <v>438</v>
      </c>
      <c r="D246" s="27" t="s">
        <v>210</v>
      </c>
      <c r="E246" s="44">
        <v>40847</v>
      </c>
      <c r="F246" s="7" t="s">
        <v>30</v>
      </c>
      <c r="G246" s="7" t="s">
        <v>404</v>
      </c>
    </row>
    <row r="247" spans="1:12">
      <c r="A247" t="s">
        <v>401</v>
      </c>
      <c r="B247" s="34" t="s">
        <v>402</v>
      </c>
      <c r="C247" s="34" t="s">
        <v>439</v>
      </c>
      <c r="D247" s="27" t="s">
        <v>49</v>
      </c>
      <c r="E247" s="44">
        <v>40882</v>
      </c>
      <c r="F247" s="7" t="s">
        <v>30</v>
      </c>
      <c r="G247" s="7" t="s">
        <v>404</v>
      </c>
    </row>
    <row r="248" spans="1:12">
      <c r="A248" t="s">
        <v>401</v>
      </c>
      <c r="B248" s="34" t="s">
        <v>402</v>
      </c>
      <c r="C248" s="34" t="s">
        <v>440</v>
      </c>
      <c r="D248" s="27" t="s">
        <v>132</v>
      </c>
      <c r="E248" s="44">
        <v>41065</v>
      </c>
      <c r="F248" s="7" t="s">
        <v>30</v>
      </c>
      <c r="G248" s="7" t="s">
        <v>404</v>
      </c>
    </row>
    <row r="249" spans="1:12">
      <c r="A249" t="s">
        <v>401</v>
      </c>
      <c r="B249" s="34" t="s">
        <v>402</v>
      </c>
      <c r="C249" s="34" t="s">
        <v>441</v>
      </c>
      <c r="D249" s="27" t="s">
        <v>143</v>
      </c>
      <c r="E249" s="44">
        <v>42073</v>
      </c>
      <c r="F249" s="7" t="s">
        <v>30</v>
      </c>
      <c r="G249" s="7" t="s">
        <v>404</v>
      </c>
    </row>
    <row r="250" spans="1:12">
      <c r="A250" t="s">
        <v>401</v>
      </c>
      <c r="B250" s="34" t="s">
        <v>402</v>
      </c>
      <c r="C250" s="34" t="s">
        <v>442</v>
      </c>
      <c r="D250" s="27" t="s">
        <v>17</v>
      </c>
      <c r="E250" s="44">
        <v>42991</v>
      </c>
      <c r="F250" s="7" t="s">
        <v>103</v>
      </c>
      <c r="G250" s="7" t="s">
        <v>404</v>
      </c>
    </row>
    <row r="251" spans="1:12">
      <c r="A251" t="s">
        <v>401</v>
      </c>
      <c r="B251" s="34" t="s">
        <v>402</v>
      </c>
      <c r="C251" s="34" t="s">
        <v>443</v>
      </c>
      <c r="D251" s="27" t="s">
        <v>201</v>
      </c>
      <c r="E251" s="44">
        <v>44350</v>
      </c>
      <c r="F251" s="7" t="s">
        <v>30</v>
      </c>
      <c r="G251" s="7" t="s">
        <v>404</v>
      </c>
    </row>
    <row r="252" spans="1:12">
      <c r="A252" t="s">
        <v>401</v>
      </c>
      <c r="B252" s="34" t="s">
        <v>402</v>
      </c>
      <c r="C252" s="34" t="s">
        <v>444</v>
      </c>
      <c r="D252" s="27" t="s">
        <v>17</v>
      </c>
      <c r="E252" s="44">
        <v>43313</v>
      </c>
      <c r="F252" s="7" t="s">
        <v>30</v>
      </c>
      <c r="G252" s="7" t="s">
        <v>404</v>
      </c>
    </row>
    <row r="253" spans="1:12">
      <c r="A253" t="s">
        <v>401</v>
      </c>
      <c r="B253" s="34" t="s">
        <v>402</v>
      </c>
      <c r="C253" s="34" t="s">
        <v>445</v>
      </c>
      <c r="D253" s="27" t="s">
        <v>132</v>
      </c>
      <c r="E253" s="44">
        <v>43384</v>
      </c>
      <c r="F253" s="7" t="s">
        <v>30</v>
      </c>
      <c r="G253" s="7" t="s">
        <v>404</v>
      </c>
    </row>
    <row r="254" spans="1:12">
      <c r="A254" t="s">
        <v>401</v>
      </c>
      <c r="B254" s="34" t="s">
        <v>402</v>
      </c>
      <c r="C254" s="34" t="s">
        <v>446</v>
      </c>
      <c r="D254" s="27" t="s">
        <v>49</v>
      </c>
      <c r="E254" s="7">
        <v>2021</v>
      </c>
      <c r="F254" s="7" t="s">
        <v>30</v>
      </c>
      <c r="G254" s="7" t="s">
        <v>404</v>
      </c>
    </row>
    <row r="255" spans="1:12">
      <c r="A255" t="s">
        <v>447</v>
      </c>
      <c r="B255" s="7" t="s">
        <v>23</v>
      </c>
      <c r="C255" s="7" t="s">
        <v>252</v>
      </c>
      <c r="D255" s="27" t="s">
        <v>253</v>
      </c>
      <c r="E255" s="7">
        <v>2007</v>
      </c>
      <c r="F255" s="7" t="s">
        <v>30</v>
      </c>
      <c r="G255" s="7" t="s">
        <v>448</v>
      </c>
      <c r="L255" s="38" t="s">
        <v>449</v>
      </c>
    </row>
    <row r="256" spans="1:12">
      <c r="A256" t="s">
        <v>447</v>
      </c>
      <c r="B256" s="7" t="s">
        <v>23</v>
      </c>
      <c r="C256" s="7" t="s">
        <v>450</v>
      </c>
      <c r="D256" s="27" t="s">
        <v>33</v>
      </c>
      <c r="E256" s="7">
        <v>1995</v>
      </c>
      <c r="F256" s="7" t="s">
        <v>30</v>
      </c>
      <c r="H256" s="7" t="s">
        <v>451</v>
      </c>
      <c r="L256" s="38"/>
    </row>
    <row r="257" spans="1:12">
      <c r="A257" t="s">
        <v>447</v>
      </c>
      <c r="B257" s="7" t="s">
        <v>23</v>
      </c>
      <c r="C257" s="7" t="s">
        <v>452</v>
      </c>
      <c r="D257" s="27" t="s">
        <v>147</v>
      </c>
      <c r="E257" s="7">
        <v>2012</v>
      </c>
      <c r="F257" s="7" t="s">
        <v>30</v>
      </c>
      <c r="H257" s="7" t="s">
        <v>170</v>
      </c>
      <c r="L257" s="38"/>
    </row>
    <row r="258" spans="1:12">
      <c r="A258" t="s">
        <v>447</v>
      </c>
      <c r="B258" s="7" t="s">
        <v>23</v>
      </c>
      <c r="C258" s="7" t="s">
        <v>453</v>
      </c>
      <c r="D258" s="27" t="s">
        <v>17</v>
      </c>
      <c r="E258" s="7">
        <v>2016</v>
      </c>
      <c r="F258" s="7" t="s">
        <v>30</v>
      </c>
      <c r="H258" s="7" t="s">
        <v>170</v>
      </c>
      <c r="L258" s="38"/>
    </row>
    <row r="259" spans="1:12">
      <c r="A259" t="s">
        <v>447</v>
      </c>
      <c r="B259" s="7" t="s">
        <v>23</v>
      </c>
      <c r="C259" s="7" t="s">
        <v>454</v>
      </c>
      <c r="D259" s="27" t="s">
        <v>253</v>
      </c>
      <c r="E259" s="7">
        <v>2007</v>
      </c>
      <c r="F259" s="7" t="s">
        <v>30</v>
      </c>
      <c r="G259" s="7" t="s">
        <v>455</v>
      </c>
      <c r="L259" s="38" t="s">
        <v>456</v>
      </c>
    </row>
    <row r="260" spans="1:12">
      <c r="A260" t="s">
        <v>447</v>
      </c>
      <c r="B260" s="7" t="s">
        <v>23</v>
      </c>
      <c r="C260" s="7" t="s">
        <v>457</v>
      </c>
      <c r="D260" s="27" t="s">
        <v>253</v>
      </c>
      <c r="E260" s="7">
        <v>2007</v>
      </c>
      <c r="F260" s="7" t="s">
        <v>30</v>
      </c>
      <c r="G260" s="7" t="s">
        <v>455</v>
      </c>
      <c r="L260" s="38" t="s">
        <v>456</v>
      </c>
    </row>
    <row r="261" spans="1:12">
      <c r="A261" t="s">
        <v>447</v>
      </c>
      <c r="B261" s="7" t="s">
        <v>23</v>
      </c>
      <c r="C261" s="7" t="s">
        <v>458</v>
      </c>
      <c r="D261" s="27" t="s">
        <v>64</v>
      </c>
      <c r="E261" s="7">
        <v>2009</v>
      </c>
      <c r="F261" s="7" t="s">
        <v>30</v>
      </c>
      <c r="H261" s="7" t="s">
        <v>170</v>
      </c>
      <c r="L261" s="38"/>
    </row>
    <row r="262" spans="1:12">
      <c r="A262" t="s">
        <v>447</v>
      </c>
      <c r="B262" s="7" t="s">
        <v>23</v>
      </c>
      <c r="C262" s="7" t="s">
        <v>322</v>
      </c>
      <c r="D262" s="27" t="s">
        <v>141</v>
      </c>
      <c r="E262" s="7">
        <v>2008</v>
      </c>
      <c r="F262" s="7" t="s">
        <v>30</v>
      </c>
      <c r="H262" s="7" t="s">
        <v>451</v>
      </c>
      <c r="L262" s="38"/>
    </row>
    <row r="263" spans="1:12">
      <c r="A263" t="s">
        <v>447</v>
      </c>
      <c r="B263" s="7" t="s">
        <v>23</v>
      </c>
      <c r="C263" s="7" t="s">
        <v>459</v>
      </c>
      <c r="D263" s="27" t="s">
        <v>271</v>
      </c>
      <c r="E263" s="7">
        <v>2007</v>
      </c>
      <c r="F263" s="7" t="s">
        <v>30</v>
      </c>
      <c r="G263" s="7" t="s">
        <v>455</v>
      </c>
      <c r="L263" s="38" t="s">
        <v>456</v>
      </c>
    </row>
    <row r="264" spans="1:12">
      <c r="A264" t="s">
        <v>447</v>
      </c>
      <c r="B264" s="7" t="s">
        <v>23</v>
      </c>
      <c r="C264" s="7" t="s">
        <v>96</v>
      </c>
      <c r="D264" s="27" t="s">
        <v>97</v>
      </c>
      <c r="E264" s="43">
        <v>2017</v>
      </c>
      <c r="F264" s="7" t="s">
        <v>30</v>
      </c>
      <c r="L264" s="38"/>
    </row>
    <row r="265" spans="1:12">
      <c r="A265" t="s">
        <v>447</v>
      </c>
      <c r="B265" s="7" t="s">
        <v>23</v>
      </c>
      <c r="C265" s="7" t="s">
        <v>154</v>
      </c>
      <c r="D265" s="27" t="s">
        <v>155</v>
      </c>
      <c r="E265" s="7">
        <v>1987</v>
      </c>
      <c r="F265" s="7" t="s">
        <v>30</v>
      </c>
      <c r="L265" s="38"/>
    </row>
    <row r="266" spans="1:12">
      <c r="A266" t="s">
        <v>447</v>
      </c>
      <c r="B266" s="7" t="s">
        <v>23</v>
      </c>
      <c r="C266" s="7" t="s">
        <v>273</v>
      </c>
      <c r="D266" s="27" t="s">
        <v>271</v>
      </c>
      <c r="E266" s="7">
        <v>2007</v>
      </c>
      <c r="F266" s="7" t="s">
        <v>30</v>
      </c>
      <c r="G266" s="7" t="s">
        <v>455</v>
      </c>
      <c r="L266" s="38" t="s">
        <v>456</v>
      </c>
    </row>
    <row r="267" spans="1:12">
      <c r="A267" t="s">
        <v>447</v>
      </c>
      <c r="B267" s="7" t="s">
        <v>23</v>
      </c>
      <c r="C267" s="7" t="s">
        <v>460</v>
      </c>
      <c r="D267" s="27" t="s">
        <v>461</v>
      </c>
      <c r="E267" s="7">
        <v>2010</v>
      </c>
      <c r="F267" s="7" t="s">
        <v>30</v>
      </c>
      <c r="H267" s="7" t="s">
        <v>170</v>
      </c>
    </row>
    <row r="268" spans="1:12">
      <c r="A268" t="s">
        <v>447</v>
      </c>
      <c r="B268" s="7" t="s">
        <v>23</v>
      </c>
      <c r="C268" s="7" t="s">
        <v>281</v>
      </c>
      <c r="D268" s="27" t="s">
        <v>44</v>
      </c>
      <c r="E268" s="7">
        <v>2011</v>
      </c>
      <c r="F268" s="7" t="s">
        <v>30</v>
      </c>
      <c r="H268" s="7" t="s">
        <v>170</v>
      </c>
    </row>
    <row r="269" spans="1:12">
      <c r="A269" t="s">
        <v>447</v>
      </c>
      <c r="B269" s="7" t="s">
        <v>23</v>
      </c>
      <c r="C269" s="7" t="s">
        <v>4</v>
      </c>
      <c r="D269" s="27" t="s">
        <v>85</v>
      </c>
      <c r="E269" s="7" t="s">
        <v>462</v>
      </c>
      <c r="F269" s="7" t="s">
        <v>56</v>
      </c>
      <c r="H269" s="7" t="s">
        <v>451</v>
      </c>
    </row>
    <row r="270" spans="1:12">
      <c r="A270" t="s">
        <v>447</v>
      </c>
      <c r="B270" s="7" t="s">
        <v>23</v>
      </c>
      <c r="C270" s="7" t="s">
        <v>48</v>
      </c>
      <c r="D270" s="27" t="s">
        <v>49</v>
      </c>
      <c r="E270" s="7">
        <v>2014</v>
      </c>
      <c r="F270" s="7" t="s">
        <v>56</v>
      </c>
      <c r="H270" s="7" t="s">
        <v>170</v>
      </c>
    </row>
    <row r="271" spans="1:12">
      <c r="A271" t="s">
        <v>447</v>
      </c>
      <c r="B271" s="7" t="s">
        <v>23</v>
      </c>
      <c r="C271" s="7" t="s">
        <v>463</v>
      </c>
      <c r="D271" s="27" t="s">
        <v>33</v>
      </c>
      <c r="E271" s="7">
        <v>2016</v>
      </c>
      <c r="F271" s="7" t="s">
        <v>56</v>
      </c>
      <c r="H271" s="7" t="s">
        <v>170</v>
      </c>
    </row>
    <row r="272" spans="1:12">
      <c r="A272" t="s">
        <v>447</v>
      </c>
      <c r="B272" s="7" t="s">
        <v>23</v>
      </c>
      <c r="C272" s="7" t="s">
        <v>464</v>
      </c>
      <c r="D272" s="27" t="s">
        <v>419</v>
      </c>
      <c r="E272" s="7">
        <v>2014</v>
      </c>
      <c r="F272" s="7" t="s">
        <v>56</v>
      </c>
      <c r="H272" s="7" t="s">
        <v>451</v>
      </c>
    </row>
    <row r="273" spans="1:8">
      <c r="A273" t="s">
        <v>447</v>
      </c>
      <c r="B273" s="7" t="s">
        <v>23</v>
      </c>
      <c r="C273" s="7" t="s">
        <v>465</v>
      </c>
      <c r="D273" s="27" t="s">
        <v>134</v>
      </c>
      <c r="E273" s="7">
        <v>2012</v>
      </c>
      <c r="F273" s="7" t="s">
        <v>103</v>
      </c>
      <c r="G273" s="7" t="s">
        <v>466</v>
      </c>
    </row>
    <row r="274" spans="1:8">
      <c r="A274" t="s">
        <v>447</v>
      </c>
      <c r="B274" s="7" t="s">
        <v>23</v>
      </c>
      <c r="C274" s="7" t="s">
        <v>331</v>
      </c>
      <c r="D274" s="27" t="s">
        <v>78</v>
      </c>
      <c r="E274" s="7">
        <v>2015</v>
      </c>
      <c r="F274" s="7" t="s">
        <v>56</v>
      </c>
      <c r="H274" s="39"/>
    </row>
    <row r="275" spans="1:8">
      <c r="A275" t="s">
        <v>447</v>
      </c>
      <c r="B275" s="7" t="s">
        <v>23</v>
      </c>
      <c r="C275" s="7" t="s">
        <v>467</v>
      </c>
      <c r="D275" s="27" t="s">
        <v>141</v>
      </c>
      <c r="E275" s="7">
        <v>2016</v>
      </c>
      <c r="F275" s="7" t="s">
        <v>56</v>
      </c>
      <c r="H275" s="7" t="s">
        <v>451</v>
      </c>
    </row>
    <row r="276" spans="1:8">
      <c r="G276" s="7" t="s">
        <v>468</v>
      </c>
    </row>
    <row r="277" spans="1:8">
      <c r="F277" s="49"/>
      <c r="G277" s="7" t="s">
        <v>469</v>
      </c>
    </row>
    <row r="278" spans="1:8">
      <c r="F278" s="49"/>
    </row>
  </sheetData>
  <autoFilter ref="B5:L5" xr:uid="{00000000-0001-0000-0000-000000000000}"/>
  <dataValidations count="3">
    <dataValidation allowBlank="1" showInputMessage="1" showErrorMessage="1" sqref="F5 C2 B5 F16 B16 D168 B165:B167 D1:D134 D171:D1048576 B161:B163" xr:uid="{14D9C86D-1CBC-48DA-A24B-286E10CACCC8}"/>
    <dataValidation type="list" allowBlank="1" showInputMessage="1" showErrorMessage="1" sqref="F6:F15 F172:F236 F238:F249 F251:F275 F17:F167" xr:uid="{B4C10084-FE83-40E8-A4D0-E226A4465060}">
      <formula1>"Universitetsövergripande,Fakultet,Institution,Program"</formula1>
    </dataValidation>
    <dataValidation type="list" allowBlank="1" showInputMessage="1" showErrorMessage="1" sqref="C13 B6:B15 B172:B213 C6:C11 B164 B17:B160 B255:B275" xr:uid="{8AEDBDC4-A3A6-4613-BC95-395ABC681960}">
      <formula1>"TM kort,TM lång, Kort mobilitet, Praktik, SA utresande, SA inresande, Summer school, Virituellt utbyte, Double/Joint degree"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5801B-9184-4ABB-88BB-DA0F4C31842D}">
  <dimension ref="A2:F70"/>
  <sheetViews>
    <sheetView topLeftCell="A27" workbookViewId="0">
      <selection activeCell="A12" sqref="A12"/>
    </sheetView>
  </sheetViews>
  <sheetFormatPr defaultRowHeight="15"/>
  <cols>
    <col min="1" max="1" width="23.42578125" bestFit="1" customWidth="1"/>
    <col min="2" max="2" width="24.42578125" customWidth="1"/>
    <col min="3" max="3" width="19" customWidth="1"/>
  </cols>
  <sheetData>
    <row r="2" spans="1:6">
      <c r="A2" s="25" t="s">
        <v>70</v>
      </c>
      <c r="B2">
        <v>115</v>
      </c>
      <c r="C2" s="26">
        <f>B2/B$12</f>
        <v>0.43396226415094341</v>
      </c>
      <c r="E2">
        <v>39</v>
      </c>
      <c r="F2" t="s">
        <v>470</v>
      </c>
    </row>
    <row r="3" spans="1:6">
      <c r="A3" s="25" t="s">
        <v>23</v>
      </c>
      <c r="B3">
        <v>110</v>
      </c>
      <c r="C3" s="26">
        <f>B3/B$12</f>
        <v>0.41509433962264153</v>
      </c>
      <c r="E3">
        <v>39</v>
      </c>
      <c r="F3" t="s">
        <v>470</v>
      </c>
    </row>
    <row r="4" spans="1:6">
      <c r="A4" s="25" t="s">
        <v>53</v>
      </c>
      <c r="B4">
        <v>19</v>
      </c>
      <c r="C4" s="26">
        <f>B4/B$12</f>
        <v>7.1698113207547168E-2</v>
      </c>
    </row>
    <row r="5" spans="1:6">
      <c r="A5" s="25" t="s">
        <v>180</v>
      </c>
      <c r="B5">
        <v>1</v>
      </c>
      <c r="C5" s="26">
        <f>B5/B$12</f>
        <v>3.7735849056603774E-3</v>
      </c>
    </row>
    <row r="6" spans="1:6">
      <c r="A6" s="25" t="s">
        <v>400</v>
      </c>
      <c r="B6">
        <v>4</v>
      </c>
      <c r="C6" s="26">
        <f>B6/B$12</f>
        <v>1.509433962264151E-2</v>
      </c>
    </row>
    <row r="7" spans="1:6">
      <c r="A7" s="25" t="s">
        <v>176</v>
      </c>
      <c r="B7">
        <v>2</v>
      </c>
      <c r="C7" s="26">
        <f>B7/B$12</f>
        <v>7.5471698113207548E-3</v>
      </c>
    </row>
    <row r="8" spans="1:6">
      <c r="A8" s="25" t="s">
        <v>15</v>
      </c>
      <c r="B8">
        <v>2</v>
      </c>
      <c r="C8" s="26">
        <f>B8/B$12</f>
        <v>7.5471698113207548E-3</v>
      </c>
    </row>
    <row r="9" spans="1:6">
      <c r="A9" s="25" t="s">
        <v>45</v>
      </c>
      <c r="B9">
        <v>4</v>
      </c>
      <c r="C9" s="26">
        <f>B9/B$12</f>
        <v>1.509433962264151E-2</v>
      </c>
    </row>
    <row r="10" spans="1:6">
      <c r="A10" s="25" t="s">
        <v>471</v>
      </c>
      <c r="B10">
        <v>2</v>
      </c>
      <c r="C10" s="26">
        <f>B10/B$12</f>
        <v>7.5471698113207548E-3</v>
      </c>
    </row>
    <row r="11" spans="1:6">
      <c r="A11" t="s">
        <v>377</v>
      </c>
      <c r="B11">
        <v>6</v>
      </c>
      <c r="C11" s="26">
        <f>B11/B$12</f>
        <v>2.2641509433962263E-2</v>
      </c>
    </row>
    <row r="12" spans="1:6">
      <c r="B12">
        <f>SUM(B2:B11)</f>
        <v>265</v>
      </c>
      <c r="C12" s="26">
        <f>SUM(C2:C11)</f>
        <v>1</v>
      </c>
    </row>
    <row r="14" spans="1:6">
      <c r="A14" s="25" t="s">
        <v>30</v>
      </c>
      <c r="B14">
        <f>COUNTIF(Mapping!$F$1:$F$371,A14)</f>
        <v>143</v>
      </c>
      <c r="C14" s="26">
        <f>B14/B$18</f>
        <v>0.53962264150943395</v>
      </c>
    </row>
    <row r="15" spans="1:6">
      <c r="A15" s="25" t="s">
        <v>103</v>
      </c>
      <c r="B15">
        <f>COUNTIF(Mapping!$F$1:$F$371,A15)</f>
        <v>72</v>
      </c>
      <c r="C15" s="26">
        <f t="shared" ref="C15:C18" si="0">B15/B$18</f>
        <v>0.27169811320754716</v>
      </c>
    </row>
    <row r="16" spans="1:6">
      <c r="A16" s="25" t="s">
        <v>56</v>
      </c>
      <c r="B16">
        <f>COUNTIF(Mapping!$F$1:$F$371,A16)</f>
        <v>24</v>
      </c>
      <c r="C16" s="26">
        <f t="shared" si="0"/>
        <v>9.056603773584905E-2</v>
      </c>
    </row>
    <row r="17" spans="1:3">
      <c r="A17" s="25" t="s">
        <v>18</v>
      </c>
      <c r="B17">
        <f>COUNTIF(Mapping!$F$1:$F$371,A17)</f>
        <v>26</v>
      </c>
      <c r="C17" s="26">
        <f t="shared" si="0"/>
        <v>9.8113207547169817E-2</v>
      </c>
    </row>
    <row r="18" spans="1:3">
      <c r="B18">
        <f>SUM(B14:B17)</f>
        <v>265</v>
      </c>
      <c r="C18" s="26">
        <f t="shared" si="0"/>
        <v>1</v>
      </c>
    </row>
    <row r="24" spans="1:3">
      <c r="A24" s="7" t="s">
        <v>253</v>
      </c>
      <c r="B24">
        <f>COUNTIF(Mapping!$D$1:$D$371,A24)</f>
        <v>6</v>
      </c>
      <c r="C24" s="26">
        <f>B24/B$70</f>
        <v>2.2641509433962263E-2</v>
      </c>
    </row>
    <row r="25" spans="1:3">
      <c r="A25" s="7" t="s">
        <v>122</v>
      </c>
      <c r="B25">
        <f>COUNTIF(Mapping!$D$1:$D$371,A25)</f>
        <v>3</v>
      </c>
      <c r="C25" s="26">
        <f>B25/B$70</f>
        <v>1.1320754716981131E-2</v>
      </c>
    </row>
    <row r="26" spans="1:3">
      <c r="A26" s="7" t="s">
        <v>126</v>
      </c>
      <c r="B26">
        <f>COUNTIF(Mapping!$D$1:$D$371,A26)</f>
        <v>1</v>
      </c>
      <c r="C26" s="26">
        <f>B26/B$70</f>
        <v>3.7735849056603774E-3</v>
      </c>
    </row>
    <row r="27" spans="1:3">
      <c r="A27" s="7" t="s">
        <v>17</v>
      </c>
      <c r="B27">
        <f>COUNTIF(Mapping!$D$1:$D$371,A27)</f>
        <v>35</v>
      </c>
      <c r="C27" s="26">
        <f>B27/B$70</f>
        <v>0.13207547169811321</v>
      </c>
    </row>
    <row r="28" spans="1:3">
      <c r="A28" s="7" t="s">
        <v>220</v>
      </c>
      <c r="B28">
        <f>COUNTIF(Mapping!$D$1:$D$371,A28)</f>
        <v>4</v>
      </c>
      <c r="C28" s="26">
        <f>B28/B$70</f>
        <v>1.509433962264151E-2</v>
      </c>
    </row>
    <row r="29" spans="1:3">
      <c r="A29" s="7" t="s">
        <v>399</v>
      </c>
      <c r="B29">
        <f>COUNTIF(Mapping!$D$1:$D$371,A29)</f>
        <v>3</v>
      </c>
      <c r="C29" s="26">
        <f>B29/B$70</f>
        <v>1.1320754716981131E-2</v>
      </c>
    </row>
    <row r="30" spans="1:3">
      <c r="A30" s="7" t="s">
        <v>85</v>
      </c>
      <c r="B30">
        <f>COUNTIF(Mapping!$D$1:$D$371,A30)</f>
        <v>3</v>
      </c>
      <c r="C30" s="26">
        <f>B30/B$70</f>
        <v>1.1320754716981131E-2</v>
      </c>
    </row>
    <row r="31" spans="1:3">
      <c r="A31" s="7" t="s">
        <v>55</v>
      </c>
      <c r="B31">
        <f>COUNTIF(Mapping!$D$1:$D$371,A31)</f>
        <v>1</v>
      </c>
      <c r="C31" s="26">
        <f>B31/B$70</f>
        <v>3.7735849056603774E-3</v>
      </c>
    </row>
    <row r="32" spans="1:3">
      <c r="A32" s="7" t="s">
        <v>64</v>
      </c>
      <c r="B32">
        <f>COUNTIF(Mapping!$D$1:$D$371,A32)</f>
        <v>8</v>
      </c>
      <c r="C32" s="26">
        <f>B32/B$70</f>
        <v>3.0188679245283019E-2</v>
      </c>
    </row>
    <row r="33" spans="1:3">
      <c r="A33" s="7" t="s">
        <v>132</v>
      </c>
      <c r="B33">
        <f>COUNTIF(Mapping!$D$1:$D$371,A33)</f>
        <v>7</v>
      </c>
      <c r="C33" s="26">
        <f>B33/B$70</f>
        <v>2.6415094339622643E-2</v>
      </c>
    </row>
    <row r="34" spans="1:3" ht="15.75">
      <c r="A34" s="24" t="s">
        <v>311</v>
      </c>
      <c r="B34">
        <f>COUNTIF(Mapping!$D$1:$D$371,A34)</f>
        <v>3</v>
      </c>
      <c r="C34" s="26">
        <f>B34/B$70</f>
        <v>1.1320754716981131E-2</v>
      </c>
    </row>
    <row r="35" spans="1:3">
      <c r="A35" s="7" t="s">
        <v>134</v>
      </c>
      <c r="B35">
        <f>COUNTIF(Mapping!$D$1:$D$371,A35)</f>
        <v>17</v>
      </c>
      <c r="C35" s="26">
        <f>B35/B$70</f>
        <v>6.4150943396226415E-2</v>
      </c>
    </row>
    <row r="36" spans="1:3">
      <c r="A36" s="7" t="s">
        <v>291</v>
      </c>
      <c r="B36">
        <f>COUNTIF(Mapping!$D$1:$D$371,A36)</f>
        <v>5</v>
      </c>
      <c r="C36" s="26">
        <f>B36/B$70</f>
        <v>1.8867924528301886E-2</v>
      </c>
    </row>
    <row r="37" spans="1:3">
      <c r="A37" s="7" t="s">
        <v>72</v>
      </c>
      <c r="B37">
        <f>COUNTIF(Mapping!$D$1:$D$371,A37)</f>
        <v>4</v>
      </c>
      <c r="C37" s="26">
        <f>B37/B$70</f>
        <v>1.509433962264151E-2</v>
      </c>
    </row>
    <row r="38" spans="1:3">
      <c r="A38" s="7" t="s">
        <v>419</v>
      </c>
      <c r="B38">
        <f>COUNTIF(Mapping!$D$1:$D$371,A38)</f>
        <v>2</v>
      </c>
      <c r="C38" s="26">
        <f>B38/B$70</f>
        <v>7.5471698113207548E-3</v>
      </c>
    </row>
    <row r="39" spans="1:3">
      <c r="A39" s="7" t="s">
        <v>137</v>
      </c>
      <c r="B39">
        <f>COUNTIF(Mapping!$D$1:$D$371,A39)</f>
        <v>3</v>
      </c>
      <c r="C39" s="26">
        <f>B39/B$70</f>
        <v>1.1320754716981131E-2</v>
      </c>
    </row>
    <row r="40" spans="1:3">
      <c r="A40" s="7" t="s">
        <v>178</v>
      </c>
      <c r="B40">
        <f>COUNTIF(Mapping!$D$1:$D$371,A40)</f>
        <v>4</v>
      </c>
      <c r="C40" s="26">
        <f>B40/B$70</f>
        <v>1.509433962264151E-2</v>
      </c>
    </row>
    <row r="41" spans="1:3">
      <c r="A41" s="7" t="s">
        <v>271</v>
      </c>
      <c r="B41">
        <f>COUNTIF(Mapping!$D$1:$D$371,A41)</f>
        <v>4</v>
      </c>
      <c r="C41" s="26">
        <f>B41/B$70</f>
        <v>1.509433962264151E-2</v>
      </c>
    </row>
    <row r="42" spans="1:3">
      <c r="A42" s="7" t="s">
        <v>75</v>
      </c>
      <c r="B42">
        <f>COUNTIF(Mapping!$D$1:$D$371,A42)</f>
        <v>6</v>
      </c>
      <c r="C42" s="26">
        <f>B42/B$70</f>
        <v>2.2641509433962263E-2</v>
      </c>
    </row>
    <row r="43" spans="1:3">
      <c r="A43" s="7" t="s">
        <v>88</v>
      </c>
      <c r="B43">
        <f>COUNTIF(Mapping!$D$1:$D$371,A43)</f>
        <v>11</v>
      </c>
      <c r="C43" s="26">
        <f>B43/B$70</f>
        <v>4.1509433962264149E-2</v>
      </c>
    </row>
    <row r="44" spans="1:3">
      <c r="A44" s="7" t="s">
        <v>141</v>
      </c>
      <c r="B44">
        <f>COUNTIF(Mapping!$D$1:$D$371,A44)</f>
        <v>10</v>
      </c>
      <c r="C44" s="26">
        <f>B44/B$70</f>
        <v>3.7735849056603772E-2</v>
      </c>
    </row>
    <row r="45" spans="1:3">
      <c r="A45" s="7" t="s">
        <v>29</v>
      </c>
      <c r="B45">
        <f>COUNTIF(Mapping!$D$1:$D$371,A45)</f>
        <v>12</v>
      </c>
      <c r="C45" s="26">
        <f>B45/B$70</f>
        <v>4.5283018867924525E-2</v>
      </c>
    </row>
    <row r="46" spans="1:3">
      <c r="A46" s="7" t="s">
        <v>143</v>
      </c>
      <c r="B46">
        <f>COUNTIF(Mapping!$D$1:$D$371,A46)</f>
        <v>4</v>
      </c>
      <c r="C46" s="26">
        <f>B46/B$70</f>
        <v>1.509433962264151E-2</v>
      </c>
    </row>
    <row r="47" spans="1:3">
      <c r="A47" s="7" t="s">
        <v>145</v>
      </c>
      <c r="B47">
        <f>COUNTIF(Mapping!$D$1:$D$371,A47)</f>
        <v>2</v>
      </c>
      <c r="C47" s="26">
        <f>B47/B$70</f>
        <v>7.5471698113207548E-3</v>
      </c>
    </row>
    <row r="48" spans="1:3">
      <c r="A48" s="7" t="s">
        <v>230</v>
      </c>
      <c r="B48">
        <f>COUNTIF(Mapping!$D$1:$D$371,A48)</f>
        <v>1</v>
      </c>
      <c r="C48" s="26">
        <f>B48/B$70</f>
        <v>3.7735849056603774E-3</v>
      </c>
    </row>
    <row r="49" spans="1:3">
      <c r="A49" s="7" t="s">
        <v>147</v>
      </c>
      <c r="B49">
        <f>COUNTIF(Mapping!$D$1:$D$371,A49)</f>
        <v>6</v>
      </c>
      <c r="C49" s="26">
        <f>B49/B$70</f>
        <v>2.2641509433962263E-2</v>
      </c>
    </row>
    <row r="50" spans="1:3">
      <c r="A50" s="7" t="s">
        <v>149</v>
      </c>
      <c r="B50">
        <f>COUNTIF(Mapping!$D$1:$D$371,A50)</f>
        <v>2</v>
      </c>
      <c r="C50" s="26">
        <f>B50/B$70</f>
        <v>7.5471698113207548E-3</v>
      </c>
    </row>
    <row r="51" spans="1:3">
      <c r="A51" s="7" t="s">
        <v>33</v>
      </c>
      <c r="B51">
        <f>COUNTIF(Mapping!$D$1:$D$371,A51)</f>
        <v>19</v>
      </c>
      <c r="C51" s="26">
        <f>B51/B$70</f>
        <v>7.1698113207547168E-2</v>
      </c>
    </row>
    <row r="52" spans="1:3">
      <c r="A52" s="7" t="s">
        <v>97</v>
      </c>
      <c r="B52">
        <f>COUNTIF(Mapping!$D$1:$D$371,A52)</f>
        <v>14</v>
      </c>
      <c r="C52" s="26">
        <f>B52/B$70</f>
        <v>5.2830188679245285E-2</v>
      </c>
    </row>
    <row r="53" spans="1:3">
      <c r="A53" s="7" t="s">
        <v>199</v>
      </c>
      <c r="B53">
        <f>COUNTIF(Mapping!$D$1:$D$371,A53)</f>
        <v>1</v>
      </c>
      <c r="C53" s="26">
        <f>B53/B$70</f>
        <v>3.7735849056603774E-3</v>
      </c>
    </row>
    <row r="54" spans="1:3">
      <c r="A54" s="7" t="s">
        <v>201</v>
      </c>
      <c r="B54">
        <f>COUNTIF(Mapping!$D$1:$D$371,A54)</f>
        <v>4</v>
      </c>
      <c r="C54" s="26">
        <f>B54/B$70</f>
        <v>1.509433962264151E-2</v>
      </c>
    </row>
    <row r="55" spans="1:3">
      <c r="A55" s="7" t="s">
        <v>155</v>
      </c>
      <c r="B55">
        <f>COUNTIF(Mapping!$D$1:$D$371,A55)</f>
        <v>4</v>
      </c>
      <c r="C55" s="26">
        <f>B55/B$70</f>
        <v>1.509433962264151E-2</v>
      </c>
    </row>
    <row r="56" spans="1:3">
      <c r="A56" s="7" t="s">
        <v>204</v>
      </c>
      <c r="B56">
        <f>COUNTIF(Mapping!$D$1:$D$371,A56)</f>
        <v>4</v>
      </c>
      <c r="C56" s="26">
        <f>B56/B$70</f>
        <v>1.509433962264151E-2</v>
      </c>
    </row>
    <row r="57" spans="1:3">
      <c r="A57" s="7" t="s">
        <v>49</v>
      </c>
      <c r="B57">
        <f>COUNTIF(Mapping!$D$1:$D$371,A57)</f>
        <v>11</v>
      </c>
      <c r="C57" s="26">
        <f>B57/B$70</f>
        <v>4.1509433962264149E-2</v>
      </c>
    </row>
    <row r="58" spans="1:3">
      <c r="A58" s="7" t="s">
        <v>112</v>
      </c>
      <c r="B58">
        <f>COUNTIF(Mapping!$D$1:$D$371,A58)</f>
        <v>1</v>
      </c>
      <c r="C58" s="26">
        <f>B58/B$70</f>
        <v>3.7735849056603774E-3</v>
      </c>
    </row>
    <row r="59" spans="1:3">
      <c r="A59" s="7" t="s">
        <v>39</v>
      </c>
      <c r="B59">
        <f>COUNTIF(Mapping!$D$1:$D$371,A59)</f>
        <v>6</v>
      </c>
      <c r="C59" s="26">
        <f>B59/B$70</f>
        <v>2.2641509433962263E-2</v>
      </c>
    </row>
    <row r="60" spans="1:3">
      <c r="A60" s="7" t="s">
        <v>158</v>
      </c>
      <c r="B60">
        <f>COUNTIF(Mapping!$D$1:$D$371,A60)</f>
        <v>2</v>
      </c>
      <c r="C60" s="26">
        <f>B60/B$70</f>
        <v>7.5471698113207548E-3</v>
      </c>
    </row>
    <row r="61" spans="1:3">
      <c r="A61" s="7" t="s">
        <v>276</v>
      </c>
      <c r="B61">
        <f>COUNTIF(Mapping!$D$1:$D$371,A61)</f>
        <v>1</v>
      </c>
      <c r="C61" s="26">
        <f>B61/B$70</f>
        <v>3.7735849056603774E-3</v>
      </c>
    </row>
    <row r="62" spans="1:3">
      <c r="A62" s="7" t="s">
        <v>78</v>
      </c>
      <c r="B62">
        <f>COUNTIF(Mapping!$D$1:$D$371,A62)</f>
        <v>8</v>
      </c>
      <c r="C62" s="26">
        <f>B62/B$70</f>
        <v>3.0188679245283019E-2</v>
      </c>
    </row>
    <row r="63" spans="1:3">
      <c r="A63" s="7" t="s">
        <v>461</v>
      </c>
      <c r="B63">
        <f>COUNTIF(Mapping!$D$1:$D$371,A63)</f>
        <v>1</v>
      </c>
      <c r="C63" s="26">
        <f>B63/B$70</f>
        <v>3.7735849056603774E-3</v>
      </c>
    </row>
    <row r="64" spans="1:3">
      <c r="A64" s="7" t="s">
        <v>161</v>
      </c>
      <c r="B64">
        <f>COUNTIF(Mapping!$D$1:$D$371,A64)</f>
        <v>1</v>
      </c>
      <c r="C64" s="26">
        <f>B64/B$70</f>
        <v>3.7735849056603774E-3</v>
      </c>
    </row>
    <row r="65" spans="1:3" ht="15.75">
      <c r="A65" s="24" t="s">
        <v>333</v>
      </c>
      <c r="B65">
        <f>COUNTIF(Mapping!$D$1:$D$371,A65)</f>
        <v>3</v>
      </c>
      <c r="C65" s="26">
        <f>B65/B$70</f>
        <v>1.1320754716981131E-2</v>
      </c>
    </row>
    <row r="66" spans="1:3">
      <c r="A66" s="7" t="s">
        <v>44</v>
      </c>
      <c r="B66">
        <f>COUNTIF(Mapping!$D$1:$D$371,A66)</f>
        <v>7</v>
      </c>
      <c r="C66" s="26">
        <f>B66/B$70</f>
        <v>2.6415094339622643E-2</v>
      </c>
    </row>
    <row r="67" spans="1:3">
      <c r="A67" s="7" t="s">
        <v>210</v>
      </c>
      <c r="B67">
        <f>COUNTIF(Mapping!$D$1:$D$371,A67)</f>
        <v>2</v>
      </c>
      <c r="C67" s="26">
        <f>B67/B$70</f>
        <v>7.5471698113207548E-3</v>
      </c>
    </row>
    <row r="68" spans="1:3">
      <c r="A68" s="7" t="s">
        <v>118</v>
      </c>
      <c r="B68">
        <f>COUNTIF(Mapping!$D$1:$D$371,A68)</f>
        <v>8</v>
      </c>
      <c r="C68" s="26">
        <f>B68/B$70</f>
        <v>3.0188679245283019E-2</v>
      </c>
    </row>
    <row r="69" spans="1:3">
      <c r="A69" s="7" t="s">
        <v>434</v>
      </c>
      <c r="B69">
        <f>COUNTIF(Mapping!$D$1:$D$371,A69)</f>
        <v>1</v>
      </c>
      <c r="C69" s="26">
        <f>B69/B$70</f>
        <v>3.7735849056603774E-3</v>
      </c>
    </row>
    <row r="70" spans="1:3">
      <c r="B70">
        <f>SUM(B24:B69)</f>
        <v>265</v>
      </c>
      <c r="C70" s="26">
        <f>SUM(C24:C69)</f>
        <v>0.99999999999999989</v>
      </c>
    </row>
  </sheetData>
  <dataValidations count="1">
    <dataValidation allowBlank="1" showInputMessage="1" showErrorMessage="1" sqref="A24:A69" xr:uid="{264E56B0-2B43-4E92-8BDE-BA185050607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8530-14D2-49CA-A5F7-3AA2371C5481}">
  <dimension ref="B3:C69"/>
  <sheetViews>
    <sheetView workbookViewId="0">
      <selection activeCell="K71" sqref="K71"/>
    </sheetView>
  </sheetViews>
  <sheetFormatPr defaultRowHeight="15"/>
  <cols>
    <col min="2" max="2" width="30.42578125" bestFit="1" customWidth="1"/>
    <col min="3" max="3" width="121.85546875" customWidth="1"/>
  </cols>
  <sheetData>
    <row r="3" spans="2:3" ht="21">
      <c r="B3" s="12" t="s">
        <v>472</v>
      </c>
      <c r="C3" s="13"/>
    </row>
    <row r="4" spans="2:3">
      <c r="B4" s="14"/>
      <c r="C4" s="15"/>
    </row>
    <row r="5" spans="2:3">
      <c r="B5" s="14"/>
      <c r="C5" s="15"/>
    </row>
    <row r="6" spans="2:3">
      <c r="B6" s="16" t="s">
        <v>473</v>
      </c>
      <c r="C6" s="17" t="s">
        <v>474</v>
      </c>
    </row>
    <row r="7" spans="2:3">
      <c r="B7" s="14" t="s">
        <v>475</v>
      </c>
      <c r="C7" s="15" t="s">
        <v>476</v>
      </c>
    </row>
    <row r="8" spans="2:3">
      <c r="B8" s="14" t="s">
        <v>477</v>
      </c>
      <c r="C8" s="15" t="s">
        <v>478</v>
      </c>
    </row>
    <row r="9" spans="2:3">
      <c r="B9" s="14" t="s">
        <v>479</v>
      </c>
      <c r="C9" s="45" t="s">
        <v>480</v>
      </c>
    </row>
    <row r="10" spans="2:3" ht="14.25" customHeight="1">
      <c r="B10" s="14" t="s">
        <v>481</v>
      </c>
      <c r="C10" s="15" t="s">
        <v>482</v>
      </c>
    </row>
    <row r="11" spans="2:3">
      <c r="B11" s="14" t="s">
        <v>483</v>
      </c>
      <c r="C11" s="15" t="s">
        <v>484</v>
      </c>
    </row>
    <row r="12" spans="2:3">
      <c r="B12" s="14" t="s">
        <v>485</v>
      </c>
      <c r="C12" s="15"/>
    </row>
    <row r="13" spans="2:3">
      <c r="B13" s="14" t="s">
        <v>15</v>
      </c>
      <c r="C13" s="15"/>
    </row>
    <row r="14" spans="2:3">
      <c r="B14" s="14" t="s">
        <v>486</v>
      </c>
      <c r="C14" s="15"/>
    </row>
    <row r="15" spans="2:3">
      <c r="B15" s="14" t="s">
        <v>487</v>
      </c>
      <c r="C15" s="15"/>
    </row>
    <row r="16" spans="2:3">
      <c r="B16" s="14" t="s">
        <v>377</v>
      </c>
      <c r="C16" s="15" t="s">
        <v>488</v>
      </c>
    </row>
    <row r="17" spans="2:3">
      <c r="B17" s="14"/>
      <c r="C17" s="15"/>
    </row>
    <row r="18" spans="2:3">
      <c r="B18" s="16" t="s">
        <v>7</v>
      </c>
      <c r="C18" s="15"/>
    </row>
    <row r="19" spans="2:3">
      <c r="B19" s="14" t="s">
        <v>489</v>
      </c>
      <c r="C19" s="15"/>
    </row>
    <row r="20" spans="2:3">
      <c r="B20" s="14" t="s">
        <v>490</v>
      </c>
      <c r="C20" s="15"/>
    </row>
    <row r="21" spans="2:3">
      <c r="B21" s="14" t="s">
        <v>56</v>
      </c>
      <c r="C21" s="15"/>
    </row>
    <row r="22" spans="2:3">
      <c r="B22" s="14" t="s">
        <v>18</v>
      </c>
      <c r="C22" s="15"/>
    </row>
    <row r="23" spans="2:3">
      <c r="B23" s="14"/>
      <c r="C23" s="15"/>
    </row>
    <row r="24" spans="2:3">
      <c r="B24" s="18" t="s">
        <v>8</v>
      </c>
      <c r="C24" s="47" t="s">
        <v>491</v>
      </c>
    </row>
    <row r="25" spans="2:3">
      <c r="B25" s="14"/>
      <c r="C25" s="15"/>
    </row>
    <row r="26" spans="2:3">
      <c r="B26" s="16" t="s">
        <v>9</v>
      </c>
      <c r="C26" s="47" t="s">
        <v>492</v>
      </c>
    </row>
    <row r="27" spans="2:3">
      <c r="B27" s="14"/>
      <c r="C27" s="15"/>
    </row>
    <row r="28" spans="2:3" ht="30.75">
      <c r="B28" s="18" t="s">
        <v>10</v>
      </c>
      <c r="C28" s="48" t="s">
        <v>493</v>
      </c>
    </row>
    <row r="29" spans="2:3">
      <c r="B29" s="14"/>
      <c r="C29" s="15"/>
    </row>
    <row r="30" spans="2:3">
      <c r="B30" s="18" t="s">
        <v>11</v>
      </c>
      <c r="C30" s="47" t="s">
        <v>494</v>
      </c>
    </row>
    <row r="31" spans="2:3">
      <c r="B31" s="14"/>
      <c r="C31" s="15"/>
    </row>
    <row r="32" spans="2:3">
      <c r="B32" s="20" t="s">
        <v>12</v>
      </c>
      <c r="C32" s="47" t="s">
        <v>495</v>
      </c>
    </row>
    <row r="33" spans="2:3">
      <c r="B33" s="20"/>
      <c r="C33" s="19"/>
    </row>
    <row r="34" spans="2:3">
      <c r="B34" s="21" t="s">
        <v>13</v>
      </c>
      <c r="C34" s="46" t="s">
        <v>496</v>
      </c>
    </row>
    <row r="39" spans="2:3" ht="21">
      <c r="B39" s="12" t="s">
        <v>497</v>
      </c>
      <c r="C39" s="13"/>
    </row>
    <row r="40" spans="2:3">
      <c r="B40" s="14"/>
      <c r="C40" s="15"/>
    </row>
    <row r="41" spans="2:3">
      <c r="B41" s="14"/>
      <c r="C41" s="15"/>
    </row>
    <row r="42" spans="2:3">
      <c r="B42" s="16" t="s">
        <v>498</v>
      </c>
      <c r="C42" s="17" t="s">
        <v>499</v>
      </c>
    </row>
    <row r="43" spans="2:3">
      <c r="B43" s="14" t="s">
        <v>70</v>
      </c>
      <c r="C43" s="15" t="s">
        <v>500</v>
      </c>
    </row>
    <row r="44" spans="2:3">
      <c r="B44" s="14" t="s">
        <v>23</v>
      </c>
      <c r="C44" s="15" t="s">
        <v>501</v>
      </c>
    </row>
    <row r="45" spans="2:3">
      <c r="B45" s="14" t="s">
        <v>53</v>
      </c>
      <c r="C45" s="15" t="s">
        <v>502</v>
      </c>
    </row>
    <row r="46" spans="2:3">
      <c r="B46" s="14" t="s">
        <v>180</v>
      </c>
      <c r="C46" s="15" t="s">
        <v>503</v>
      </c>
    </row>
    <row r="47" spans="2:3">
      <c r="B47" s="14" t="s">
        <v>400</v>
      </c>
      <c r="C47" s="15" t="s">
        <v>504</v>
      </c>
    </row>
    <row r="48" spans="2:3">
      <c r="B48" s="14" t="s">
        <v>176</v>
      </c>
      <c r="C48" s="15"/>
    </row>
    <row r="49" spans="2:3">
      <c r="B49" s="14" t="s">
        <v>15</v>
      </c>
      <c r="C49" s="15"/>
    </row>
    <row r="50" spans="2:3">
      <c r="B50" s="14" t="s">
        <v>45</v>
      </c>
      <c r="C50" s="15"/>
    </row>
    <row r="51" spans="2:3">
      <c r="B51" s="14" t="s">
        <v>487</v>
      </c>
      <c r="C51" s="15"/>
    </row>
    <row r="52" spans="2:3">
      <c r="B52" s="14"/>
      <c r="C52" s="15"/>
    </row>
    <row r="53" spans="2:3">
      <c r="B53" s="16" t="s">
        <v>505</v>
      </c>
      <c r="C53" s="15"/>
    </row>
    <row r="54" spans="2:3">
      <c r="B54" s="14" t="s">
        <v>30</v>
      </c>
      <c r="C54" s="15"/>
    </row>
    <row r="55" spans="2:3">
      <c r="B55" s="14" t="s">
        <v>103</v>
      </c>
      <c r="C55" s="15"/>
    </row>
    <row r="56" spans="2:3">
      <c r="B56" s="14" t="s">
        <v>56</v>
      </c>
      <c r="C56" s="15"/>
    </row>
    <row r="57" spans="2:3">
      <c r="B57" s="14" t="s">
        <v>18</v>
      </c>
      <c r="C57" s="15"/>
    </row>
    <row r="58" spans="2:3">
      <c r="B58" s="14"/>
      <c r="C58" s="15"/>
    </row>
    <row r="59" spans="2:3">
      <c r="B59" s="18" t="s">
        <v>506</v>
      </c>
      <c r="C59" s="15" t="s">
        <v>507</v>
      </c>
    </row>
    <row r="60" spans="2:3">
      <c r="B60" s="14"/>
      <c r="C60" s="15"/>
    </row>
    <row r="61" spans="2:3">
      <c r="B61" s="16" t="s">
        <v>508</v>
      </c>
      <c r="C61" s="19" t="s">
        <v>509</v>
      </c>
    </row>
    <row r="62" spans="2:3">
      <c r="B62" s="14"/>
      <c r="C62" s="15"/>
    </row>
    <row r="63" spans="2:3" ht="30.75">
      <c r="B63" s="18" t="s">
        <v>510</v>
      </c>
      <c r="C63" s="19" t="s">
        <v>511</v>
      </c>
    </row>
    <row r="64" spans="2:3">
      <c r="B64" s="14"/>
      <c r="C64" s="15"/>
    </row>
    <row r="65" spans="2:3" ht="30.75">
      <c r="B65" s="18" t="s">
        <v>512</v>
      </c>
      <c r="C65" s="19" t="s">
        <v>513</v>
      </c>
    </row>
    <row r="66" spans="2:3">
      <c r="B66" s="14"/>
      <c r="C66" s="15"/>
    </row>
    <row r="67" spans="2:3">
      <c r="B67" s="20" t="s">
        <v>514</v>
      </c>
      <c r="C67" s="19" t="s">
        <v>515</v>
      </c>
    </row>
    <row r="68" spans="2:3">
      <c r="B68" s="20"/>
      <c r="C68" s="19"/>
    </row>
    <row r="69" spans="2:3" ht="30.75">
      <c r="B69" s="21" t="s">
        <v>516</v>
      </c>
      <c r="C69" s="55" t="s">
        <v>517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616F0497F6544ABB547F432852CAD" ma:contentTypeVersion="16" ma:contentTypeDescription="Create a new document." ma:contentTypeScope="" ma:versionID="82a38aacb1602beeaf472609c52619c0">
  <xsd:schema xmlns:xsd="http://www.w3.org/2001/XMLSchema" xmlns:xs="http://www.w3.org/2001/XMLSchema" xmlns:p="http://schemas.microsoft.com/office/2006/metadata/properties" xmlns:ns2="aad80b9f-b5c0-4b96-b2a9-3b0e52f75f65" xmlns:ns3="dd1a6a48-2a49-48cf-a06a-15f19b7d4c11" targetNamespace="http://schemas.microsoft.com/office/2006/metadata/properties" ma:root="true" ma:fieldsID="75fe03948aaecf78fa03df387b2f759c" ns2:_="" ns3:_="">
    <xsd:import namespace="aad80b9f-b5c0-4b96-b2a9-3b0e52f75f65"/>
    <xsd:import namespace="dd1a6a48-2a49-48cf-a06a-15f19b7d4c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d80b9f-b5c0-4b96-b2a9-3b0e52f75f6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6d2145f5-bbe4-4f91-a835-726bb6241002}" ma:internalName="TaxCatchAll" ma:showField="CatchAllData" ma:web="aad80b9f-b5c0-4b96-b2a9-3b0e52f75f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1a6a48-2a49-48cf-a06a-15f19b7d4c1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0c5145a-67b6-4be8-aea5-183f8331236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d1a6a48-2a49-48cf-a06a-15f19b7d4c11">
      <Terms xmlns="http://schemas.microsoft.com/office/infopath/2007/PartnerControls"/>
    </lcf76f155ced4ddcb4097134ff3c332f>
    <TaxCatchAll xmlns="aad80b9f-b5c0-4b96-b2a9-3b0e52f75f65" xsi:nil="true"/>
    <SharedWithUsers xmlns="aad80b9f-b5c0-4b96-b2a9-3b0e52f75f65">
      <UserInfo>
        <DisplayName>Theresa Ildefonso</DisplayName>
        <AccountId>978</AccountId>
        <AccountType/>
      </UserInfo>
      <UserInfo>
        <DisplayName>US Talent to Sweden</DisplayName>
        <AccountId>460</AccountId>
        <AccountType/>
      </UserInfo>
    </SharedWithUsers>
  </documentManagement>
</p:properties>
</file>

<file path=customXml/itemProps1.xml><?xml version="1.0" encoding="utf-8"?>
<ds:datastoreItem xmlns:ds="http://schemas.openxmlformats.org/officeDocument/2006/customXml" ds:itemID="{7EB4758E-4590-4450-8049-F778A1BDF583}"/>
</file>

<file path=customXml/itemProps2.xml><?xml version="1.0" encoding="utf-8"?>
<ds:datastoreItem xmlns:ds="http://schemas.openxmlformats.org/officeDocument/2006/customXml" ds:itemID="{8B246A28-BD74-458F-9099-E917F961C6B5}"/>
</file>

<file path=customXml/itemProps3.xml><?xml version="1.0" encoding="utf-8"?>
<ds:datastoreItem xmlns:ds="http://schemas.openxmlformats.org/officeDocument/2006/customXml" ds:itemID="{34C455D6-AE61-4C9F-AD43-E8BD293D21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2022-09-13T15:16:02Z</dcterms:created>
  <dcterms:modified xsi:type="dcterms:W3CDTF">2023-01-17T21:57:37Z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0x010100B15616F0497F6544ABB547F432852CAD</vt:lpwstr>
  </property>
  <property fmtid="{D5CDD505-2E9C-101B-9397-08002B2CF9AE}" pid="3" name="MediaServiceImageTags">
    <vt:lpwstr/>
  </property>
</Properties>
</file>